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программа 2022\29.12.2022\"/>
    </mc:Choice>
  </mc:AlternateContent>
  <bookViews>
    <workbookView xWindow="0" yWindow="0" windowWidth="28800" windowHeight="9300" tabRatio="993"/>
  </bookViews>
  <sheets>
    <sheet name="Лист1" sheetId="1" r:id="rId1"/>
    <sheet name="прогноз 2022" sheetId="5" r:id="rId2"/>
    <sheet name="прогноз 2023" sheetId="6" r:id="rId3"/>
  </sheets>
  <definedNames>
    <definedName name="sub_11004_1" localSheetId="1">'прогноз 2022'!$A$1</definedName>
    <definedName name="sub_11004_1" localSheetId="2">'прогноз 2023'!$A$1</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L1352" i="1" l="1"/>
  <c r="L1353" i="1"/>
  <c r="L1354" i="1"/>
  <c r="L1355" i="1"/>
  <c r="L1356" i="1"/>
  <c r="L1357" i="1"/>
  <c r="L1358" i="1"/>
  <c r="L1351" i="1"/>
  <c r="L1350" i="1"/>
  <c r="K1351" i="1"/>
  <c r="K1352" i="1"/>
  <c r="K1353" i="1"/>
  <c r="K1354" i="1"/>
  <c r="K1355" i="1"/>
  <c r="K1356" i="1"/>
  <c r="K1357" i="1"/>
  <c r="I1249" i="1"/>
  <c r="I1256" i="1"/>
  <c r="I1255" i="1"/>
  <c r="I1254" i="1"/>
  <c r="I1253" i="1"/>
  <c r="I1252" i="1"/>
  <c r="I1251" i="1"/>
  <c r="I1250" i="1"/>
  <c r="F32" i="6" l="1"/>
  <c r="F25" i="6"/>
  <c r="F24" i="6"/>
  <c r="K1097" i="1" l="1"/>
  <c r="K789" i="1"/>
  <c r="L285" i="1"/>
  <c r="L286" i="1"/>
  <c r="L287" i="1"/>
  <c r="L288" i="1"/>
  <c r="L289" i="1"/>
  <c r="L405" i="1"/>
  <c r="L403" i="1"/>
  <c r="K407" i="1"/>
  <c r="K405" i="1"/>
  <c r="K404" i="1"/>
  <c r="J403" i="1" l="1"/>
  <c r="K403" i="1"/>
  <c r="K406" i="1"/>
  <c r="K408" i="1"/>
  <c r="K409" i="1"/>
  <c r="F31" i="6" l="1"/>
  <c r="F30" i="6"/>
  <c r="F29" i="6"/>
  <c r="F28" i="6"/>
  <c r="F27" i="6"/>
  <c r="F23" i="6"/>
  <c r="F22" i="6"/>
  <c r="F21" i="6"/>
  <c r="F20" i="6"/>
  <c r="F19" i="6"/>
  <c r="F17" i="6"/>
  <c r="F16" i="6"/>
  <c r="F15" i="6"/>
  <c r="F13" i="6"/>
  <c r="K402" i="1"/>
  <c r="K471" i="1"/>
  <c r="K472" i="1"/>
  <c r="L299" i="1" l="1"/>
  <c r="J471" i="1"/>
  <c r="K741" i="1"/>
  <c r="I731" i="1"/>
  <c r="K743" i="1"/>
  <c r="L284" i="1"/>
  <c r="L298" i="1" l="1"/>
  <c r="L461" i="1"/>
  <c r="L470" i="1" s="1"/>
  <c r="I1241" i="1" l="1"/>
  <c r="I1242" i="1"/>
  <c r="I1243" i="1"/>
  <c r="I1244" i="1"/>
  <c r="I1245" i="1"/>
  <c r="I1246" i="1"/>
  <c r="I1247" i="1"/>
  <c r="I1248" i="1"/>
  <c r="K164" i="1" l="1"/>
  <c r="L117" i="1"/>
  <c r="L163" i="1" l="1"/>
  <c r="I154" i="1"/>
  <c r="L302" i="1"/>
  <c r="L303" i="1"/>
  <c r="L304" i="1"/>
  <c r="L305" i="1"/>
  <c r="L306" i="1"/>
  <c r="L121" i="1"/>
  <c r="L122" i="1"/>
  <c r="L123" i="1"/>
  <c r="L124" i="1"/>
  <c r="L125" i="1"/>
  <c r="I74" i="1"/>
  <c r="L1096" i="1"/>
  <c r="L1095" i="1"/>
  <c r="L1094" i="1"/>
  <c r="I1083" i="1"/>
  <c r="I1084" i="1"/>
  <c r="I1082" i="1"/>
  <c r="L406" i="1" l="1"/>
  <c r="L407" i="1"/>
  <c r="L408" i="1"/>
  <c r="L409" i="1"/>
  <c r="J406" i="1"/>
  <c r="J405" i="1"/>
  <c r="J407" i="1"/>
  <c r="J408" i="1"/>
  <c r="J409" i="1"/>
  <c r="J404" i="1"/>
  <c r="J402" i="1"/>
  <c r="I388" i="1"/>
  <c r="I389" i="1"/>
  <c r="I390" i="1"/>
  <c r="I391" i="1"/>
  <c r="I392" i="1"/>
  <c r="I387" i="1"/>
  <c r="I386" i="1"/>
  <c r="I385" i="1"/>
  <c r="I368" i="1"/>
  <c r="L301" i="1"/>
  <c r="L404" i="1" s="1"/>
  <c r="L300" i="1"/>
  <c r="L283" i="1"/>
  <c r="L282" i="1"/>
  <c r="L402" i="1" s="1"/>
  <c r="K171" i="1"/>
  <c r="K170" i="1"/>
  <c r="K169" i="1"/>
  <c r="K168" i="1"/>
  <c r="K167" i="1"/>
  <c r="K166" i="1"/>
  <c r="K165" i="1"/>
  <c r="K163" i="1"/>
  <c r="K162" i="1"/>
  <c r="K161" i="1"/>
  <c r="K160" i="1"/>
  <c r="K159" i="1"/>
  <c r="M156" i="1"/>
  <c r="M155" i="1"/>
  <c r="L156" i="1"/>
  <c r="L155" i="1"/>
  <c r="K156" i="1"/>
  <c r="K155" i="1"/>
  <c r="J156" i="1"/>
  <c r="J155" i="1"/>
  <c r="L120" i="1"/>
  <c r="L166" i="1" s="1"/>
  <c r="L119" i="1"/>
  <c r="L165" i="1" s="1"/>
  <c r="L118" i="1"/>
  <c r="L164" i="1" s="1"/>
  <c r="I371" i="1" l="1"/>
  <c r="I347" i="1"/>
  <c r="I348" i="1"/>
  <c r="I349" i="1"/>
  <c r="I350" i="1"/>
  <c r="I351" i="1"/>
  <c r="I352" i="1"/>
  <c r="I353" i="1"/>
  <c r="I354" i="1"/>
  <c r="I355" i="1"/>
  <c r="I356" i="1"/>
  <c r="I357" i="1"/>
  <c r="I358" i="1"/>
  <c r="I359" i="1"/>
  <c r="I360" i="1"/>
  <c r="I361" i="1"/>
  <c r="I362" i="1"/>
  <c r="I363" i="1"/>
  <c r="I364" i="1"/>
  <c r="I365" i="1"/>
  <c r="I366" i="1"/>
  <c r="I367" i="1"/>
  <c r="I369" i="1"/>
  <c r="I370" i="1"/>
  <c r="I343" i="1"/>
  <c r="I344" i="1"/>
  <c r="I345" i="1"/>
  <c r="I346" i="1"/>
  <c r="I342" i="1"/>
  <c r="I341" i="1"/>
  <c r="I325" i="1"/>
  <c r="I326" i="1"/>
  <c r="I327" i="1"/>
  <c r="I328" i="1"/>
  <c r="I329" i="1"/>
  <c r="I330" i="1"/>
  <c r="I331" i="1"/>
  <c r="I332" i="1"/>
  <c r="I333" i="1"/>
  <c r="I334" i="1"/>
  <c r="I335" i="1"/>
  <c r="I336" i="1"/>
  <c r="I337" i="1"/>
  <c r="I338" i="1"/>
  <c r="I339" i="1"/>
  <c r="I340" i="1"/>
  <c r="I324" i="1"/>
  <c r="I308" i="1"/>
  <c r="I309" i="1"/>
  <c r="I310" i="1"/>
  <c r="I311" i="1"/>
  <c r="I312" i="1"/>
  <c r="I313" i="1"/>
  <c r="I314" i="1"/>
  <c r="I315" i="1"/>
  <c r="I316" i="1"/>
  <c r="I317" i="1"/>
  <c r="I318" i="1"/>
  <c r="I319" i="1"/>
  <c r="I320" i="1"/>
  <c r="I321" i="1"/>
  <c r="I322" i="1"/>
  <c r="I323" i="1"/>
  <c r="I307" i="1"/>
  <c r="I291" i="1"/>
  <c r="I292" i="1"/>
  <c r="I293" i="1"/>
  <c r="I290" i="1"/>
  <c r="I178" i="1"/>
  <c r="I179" i="1"/>
  <c r="I180" i="1"/>
  <c r="I181" i="1"/>
  <c r="I182" i="1"/>
  <c r="I183" i="1"/>
  <c r="I184" i="1"/>
  <c r="I185" i="1"/>
  <c r="I186" i="1"/>
  <c r="I187" i="1"/>
  <c r="I188" i="1"/>
  <c r="I189" i="1"/>
  <c r="I177" i="1"/>
  <c r="I191" i="1"/>
  <c r="I192" i="1"/>
  <c r="I193" i="1"/>
  <c r="I194" i="1"/>
  <c r="I195" i="1"/>
  <c r="I196" i="1"/>
  <c r="I197" i="1"/>
  <c r="I198" i="1"/>
  <c r="I199" i="1"/>
  <c r="I200" i="1"/>
  <c r="I201" i="1"/>
  <c r="I202" i="1"/>
  <c r="I203" i="1"/>
  <c r="I204" i="1"/>
  <c r="I205" i="1"/>
  <c r="I206" i="1"/>
  <c r="I190" i="1"/>
  <c r="I208" i="1"/>
  <c r="I209" i="1"/>
  <c r="I210" i="1"/>
  <c r="I211" i="1"/>
  <c r="I212" i="1"/>
  <c r="I213" i="1"/>
  <c r="I214" i="1"/>
  <c r="I215" i="1"/>
  <c r="I216" i="1"/>
  <c r="I217" i="1"/>
  <c r="I218" i="1"/>
  <c r="I219" i="1"/>
  <c r="I220" i="1"/>
  <c r="I221" i="1"/>
  <c r="I222" i="1"/>
  <c r="I223" i="1"/>
  <c r="I207" i="1"/>
  <c r="I233" i="1"/>
  <c r="I225" i="1"/>
  <c r="I226" i="1"/>
  <c r="I227" i="1"/>
  <c r="I228" i="1"/>
  <c r="I229" i="1"/>
  <c r="I230" i="1"/>
  <c r="I231" i="1"/>
  <c r="I232" i="1"/>
  <c r="I234" i="1"/>
  <c r="I235" i="1"/>
  <c r="I236" i="1"/>
  <c r="I237" i="1"/>
  <c r="I238" i="1"/>
  <c r="I239" i="1"/>
  <c r="I240" i="1"/>
  <c r="I224" i="1"/>
  <c r="I242" i="1"/>
  <c r="I243" i="1"/>
  <c r="I244" i="1"/>
  <c r="I245" i="1"/>
  <c r="I246" i="1"/>
  <c r="I247" i="1"/>
  <c r="I248" i="1"/>
  <c r="I249" i="1"/>
  <c r="I250" i="1"/>
  <c r="I251" i="1"/>
  <c r="I252" i="1"/>
  <c r="I253" i="1"/>
  <c r="I254" i="1"/>
  <c r="I255" i="1"/>
  <c r="I256" i="1"/>
  <c r="I257" i="1"/>
  <c r="I241" i="1"/>
  <c r="I259" i="1"/>
  <c r="I260" i="1"/>
  <c r="I261" i="1"/>
  <c r="I262" i="1"/>
  <c r="I263" i="1"/>
  <c r="I264" i="1"/>
  <c r="I265" i="1"/>
  <c r="I266" i="1"/>
  <c r="I267" i="1"/>
  <c r="I268" i="1"/>
  <c r="I269" i="1"/>
  <c r="I270" i="1"/>
  <c r="I271" i="1"/>
  <c r="I272" i="1"/>
  <c r="I258" i="1"/>
  <c r="I274" i="1"/>
  <c r="I275" i="1"/>
  <c r="I276" i="1"/>
  <c r="I273" i="1"/>
  <c r="I298" i="1"/>
  <c r="L281" i="1"/>
  <c r="I281" i="1" s="1"/>
  <c r="I49" i="1"/>
  <c r="K457" i="1" l="1"/>
  <c r="J457" i="1"/>
  <c r="J401" i="1" l="1"/>
  <c r="K1093" i="1" l="1"/>
  <c r="J470" i="1"/>
  <c r="I461" i="1"/>
  <c r="K459" i="1" l="1"/>
  <c r="K470" i="1" s="1"/>
  <c r="L472" i="1" l="1"/>
  <c r="L748" i="1"/>
  <c r="L747" i="1"/>
  <c r="L746" i="1"/>
  <c r="L745" i="1"/>
  <c r="L744" i="1"/>
  <c r="L743" i="1"/>
  <c r="L742" i="1"/>
  <c r="L741" i="1"/>
  <c r="L740" i="1"/>
  <c r="L739" i="1"/>
  <c r="L738" i="1"/>
  <c r="L737" i="1"/>
  <c r="L736" i="1"/>
  <c r="K748" i="1"/>
  <c r="K747" i="1"/>
  <c r="K746" i="1"/>
  <c r="K745" i="1"/>
  <c r="K744" i="1"/>
  <c r="K742" i="1"/>
  <c r="K740" i="1"/>
  <c r="K739" i="1"/>
  <c r="K738" i="1"/>
  <c r="K737" i="1"/>
  <c r="K736" i="1"/>
  <c r="J1358" i="1" l="1"/>
  <c r="J1357" i="1"/>
  <c r="J1356" i="1"/>
  <c r="J1355" i="1"/>
  <c r="J1354" i="1"/>
  <c r="J1353" i="1"/>
  <c r="J1352" i="1"/>
  <c r="J1351" i="1"/>
  <c r="J1350" i="1"/>
  <c r="K1358" i="1"/>
  <c r="K1350" i="1"/>
  <c r="K1349" i="1"/>
  <c r="K1347" i="1"/>
  <c r="K1346" i="1"/>
  <c r="M1358" i="1"/>
  <c r="M1357" i="1"/>
  <c r="M1356" i="1"/>
  <c r="M1355" i="1"/>
  <c r="M1354" i="1"/>
  <c r="M1353" i="1"/>
  <c r="M1352" i="1"/>
  <c r="L1349" i="1"/>
  <c r="L1348" i="1"/>
  <c r="L1347" i="1"/>
  <c r="I46" i="1"/>
  <c r="I459" i="1" l="1"/>
  <c r="K401" i="1" l="1"/>
  <c r="I384" i="1"/>
  <c r="J472" i="1" l="1"/>
  <c r="K858" i="1"/>
  <c r="K859" i="1"/>
  <c r="K860" i="1"/>
  <c r="K861" i="1"/>
  <c r="K862" i="1"/>
  <c r="K863" i="1"/>
  <c r="L858" i="1"/>
  <c r="L859" i="1"/>
  <c r="L860" i="1"/>
  <c r="L861" i="1"/>
  <c r="L862" i="1"/>
  <c r="L863" i="1"/>
  <c r="L794" i="1"/>
  <c r="L610" i="1"/>
  <c r="L607" i="1"/>
  <c r="L524" i="1"/>
  <c r="L523" i="1"/>
  <c r="L522" i="1"/>
  <c r="L521" i="1"/>
  <c r="L520" i="1"/>
  <c r="L519" i="1"/>
  <c r="L518" i="1"/>
  <c r="L478" i="1"/>
  <c r="L477" i="1"/>
  <c r="L476" i="1"/>
  <c r="L475" i="1"/>
  <c r="L474" i="1"/>
  <c r="L473" i="1"/>
  <c r="K473" i="1"/>
  <c r="I862" i="1" l="1"/>
  <c r="I860" i="1"/>
  <c r="I858" i="1"/>
  <c r="I863" i="1"/>
  <c r="I861" i="1"/>
  <c r="I859" i="1"/>
  <c r="L471" i="1"/>
  <c r="K476" i="1"/>
  <c r="K477" i="1"/>
  <c r="L401" i="1"/>
  <c r="I401" i="1" s="1"/>
  <c r="I841" i="1" l="1"/>
  <c r="I842" i="1"/>
  <c r="I843" i="1"/>
  <c r="I844" i="1"/>
  <c r="I845" i="1"/>
  <c r="I846" i="1"/>
  <c r="I824" i="1"/>
  <c r="I825" i="1"/>
  <c r="I826" i="1"/>
  <c r="I827" i="1"/>
  <c r="I828" i="1"/>
  <c r="I829" i="1"/>
  <c r="I807" i="1"/>
  <c r="I808" i="1"/>
  <c r="I809" i="1"/>
  <c r="I810" i="1"/>
  <c r="I811" i="1"/>
  <c r="I812" i="1"/>
  <c r="J789" i="1"/>
  <c r="J790" i="1"/>
  <c r="J791" i="1"/>
  <c r="J792" i="1"/>
  <c r="J793" i="1"/>
  <c r="J794" i="1"/>
  <c r="K790" i="1"/>
  <c r="K791" i="1"/>
  <c r="K792" i="1"/>
  <c r="K793" i="1"/>
  <c r="K794" i="1"/>
  <c r="L789" i="1"/>
  <c r="L790" i="1"/>
  <c r="L791" i="1"/>
  <c r="L792" i="1"/>
  <c r="L793" i="1"/>
  <c r="I772" i="1"/>
  <c r="I773" i="1"/>
  <c r="I774" i="1"/>
  <c r="I775" i="1"/>
  <c r="I776" i="1"/>
  <c r="I777" i="1"/>
  <c r="I761" i="1"/>
  <c r="I762" i="1"/>
  <c r="I763" i="1"/>
  <c r="I764" i="1"/>
  <c r="I765" i="1"/>
  <c r="I766" i="1"/>
  <c r="I725" i="1"/>
  <c r="I726" i="1"/>
  <c r="I727" i="1"/>
  <c r="I728" i="1"/>
  <c r="I729" i="1"/>
  <c r="I730" i="1"/>
  <c r="I708" i="1"/>
  <c r="I709" i="1"/>
  <c r="I710" i="1"/>
  <c r="I711" i="1"/>
  <c r="I712" i="1"/>
  <c r="I713" i="1"/>
  <c r="I691" i="1"/>
  <c r="I692" i="1"/>
  <c r="I693" i="1"/>
  <c r="I694" i="1"/>
  <c r="I695" i="1"/>
  <c r="I696" i="1"/>
  <c r="I674" i="1"/>
  <c r="I675" i="1"/>
  <c r="I676" i="1"/>
  <c r="I677" i="1"/>
  <c r="I678" i="1"/>
  <c r="I679" i="1"/>
  <c r="I657" i="1"/>
  <c r="I658" i="1"/>
  <c r="I659" i="1"/>
  <c r="I660" i="1"/>
  <c r="I661" i="1"/>
  <c r="I662" i="1"/>
  <c r="I640" i="1"/>
  <c r="I641" i="1"/>
  <c r="I642" i="1"/>
  <c r="I643" i="1"/>
  <c r="I644" i="1"/>
  <c r="I645" i="1"/>
  <c r="I623" i="1"/>
  <c r="I624" i="1"/>
  <c r="I625" i="1"/>
  <c r="I626" i="1"/>
  <c r="I627" i="1"/>
  <c r="I628" i="1"/>
  <c r="K605" i="1"/>
  <c r="K606" i="1"/>
  <c r="K607" i="1"/>
  <c r="K608" i="1"/>
  <c r="K609" i="1"/>
  <c r="K610" i="1"/>
  <c r="L605" i="1"/>
  <c r="L606" i="1"/>
  <c r="L608" i="1"/>
  <c r="L609" i="1"/>
  <c r="I588" i="1"/>
  <c r="I589" i="1"/>
  <c r="I590" i="1"/>
  <c r="I591" i="1"/>
  <c r="I592" i="1"/>
  <c r="I593" i="1"/>
  <c r="I571" i="1"/>
  <c r="I572" i="1"/>
  <c r="I573" i="1"/>
  <c r="I574" i="1"/>
  <c r="I575" i="1"/>
  <c r="I576" i="1"/>
  <c r="I554" i="1"/>
  <c r="I555" i="1"/>
  <c r="I556" i="1"/>
  <c r="I557" i="1"/>
  <c r="I558" i="1"/>
  <c r="I559" i="1"/>
  <c r="I537" i="1"/>
  <c r="I538" i="1"/>
  <c r="I539" i="1"/>
  <c r="I540" i="1"/>
  <c r="I541" i="1"/>
  <c r="I542" i="1"/>
  <c r="K519" i="1"/>
  <c r="K520" i="1"/>
  <c r="K521" i="1"/>
  <c r="K522" i="1"/>
  <c r="K523" i="1"/>
  <c r="K524" i="1"/>
  <c r="I503" i="1"/>
  <c r="I504" i="1"/>
  <c r="I505" i="1"/>
  <c r="I506" i="1"/>
  <c r="I507" i="1"/>
  <c r="I502" i="1"/>
  <c r="J475" i="1"/>
  <c r="J477" i="1"/>
  <c r="J478" i="1"/>
  <c r="I449" i="1"/>
  <c r="I450" i="1"/>
  <c r="I451" i="1"/>
  <c r="I452" i="1"/>
  <c r="I453" i="1"/>
  <c r="I454" i="1"/>
  <c r="I377" i="1"/>
  <c r="I378" i="1"/>
  <c r="I379" i="1"/>
  <c r="I380" i="1"/>
  <c r="I381" i="1"/>
  <c r="I382" i="1"/>
  <c r="K880" i="1" l="1"/>
  <c r="K878" i="1"/>
  <c r="J880" i="1"/>
  <c r="J1375" i="1" s="1"/>
  <c r="J878" i="1"/>
  <c r="J1373" i="1" s="1"/>
  <c r="J876" i="1"/>
  <c r="J1371" i="1" s="1"/>
  <c r="K877" i="1"/>
  <c r="K875" i="1"/>
  <c r="K879" i="1"/>
  <c r="K876" i="1"/>
  <c r="J879" i="1"/>
  <c r="J1374" i="1" s="1"/>
  <c r="J875" i="1"/>
  <c r="J1370" i="1" s="1"/>
  <c r="J877" i="1"/>
  <c r="J1372" i="1" s="1"/>
  <c r="I794" i="1"/>
  <c r="I792" i="1"/>
  <c r="I790" i="1"/>
  <c r="I791" i="1"/>
  <c r="I793" i="1"/>
  <c r="I789" i="1"/>
  <c r="I524" i="1"/>
  <c r="I522" i="1"/>
  <c r="I520" i="1"/>
  <c r="I610" i="1"/>
  <c r="I608" i="1"/>
  <c r="I606" i="1"/>
  <c r="I523" i="1"/>
  <c r="I521" i="1"/>
  <c r="I519" i="1"/>
  <c r="I609" i="1"/>
  <c r="I607" i="1"/>
  <c r="I605" i="1"/>
  <c r="I748" i="1"/>
  <c r="I746" i="1"/>
  <c r="I744" i="1"/>
  <c r="I747" i="1"/>
  <c r="I745" i="1"/>
  <c r="I743" i="1"/>
  <c r="I478" i="1"/>
  <c r="I476" i="1"/>
  <c r="I474" i="1"/>
  <c r="I477" i="1"/>
  <c r="I475" i="1"/>
  <c r="I473" i="1"/>
  <c r="I301" i="1"/>
  <c r="I302" i="1"/>
  <c r="I303" i="1"/>
  <c r="I304" i="1"/>
  <c r="I305" i="1"/>
  <c r="I306" i="1"/>
  <c r="I284" i="1"/>
  <c r="I285" i="1"/>
  <c r="I286" i="1"/>
  <c r="M1370" i="1"/>
  <c r="M1371" i="1"/>
  <c r="M1372" i="1"/>
  <c r="M1373" i="1"/>
  <c r="M1374" i="1"/>
  <c r="M1375" i="1"/>
  <c r="I1336" i="1"/>
  <c r="I1337" i="1"/>
  <c r="I1338" i="1"/>
  <c r="I1339" i="1"/>
  <c r="I1340" i="1"/>
  <c r="I1341" i="1"/>
  <c r="I1324" i="1"/>
  <c r="I1325" i="1"/>
  <c r="I1326" i="1"/>
  <c r="I1327" i="1"/>
  <c r="I1328" i="1"/>
  <c r="I1329" i="1"/>
  <c r="I1305" i="1"/>
  <c r="I1306" i="1"/>
  <c r="I1307" i="1"/>
  <c r="I1308" i="1"/>
  <c r="I1309" i="1"/>
  <c r="I1310" i="1"/>
  <c r="I1287" i="1"/>
  <c r="I1288" i="1"/>
  <c r="I1289" i="1"/>
  <c r="I1290" i="1"/>
  <c r="I1291" i="1"/>
  <c r="I1292" i="1"/>
  <c r="I1269" i="1"/>
  <c r="I1270" i="1"/>
  <c r="I1271" i="1"/>
  <c r="I1272" i="1"/>
  <c r="I1273" i="1"/>
  <c r="I1274" i="1"/>
  <c r="I1235" i="1"/>
  <c r="I1236" i="1"/>
  <c r="I1237" i="1"/>
  <c r="I1238" i="1"/>
  <c r="I1239" i="1"/>
  <c r="I1240" i="1"/>
  <c r="I1216" i="1"/>
  <c r="I1217" i="1"/>
  <c r="I1218" i="1"/>
  <c r="I1219" i="1"/>
  <c r="I1220" i="1"/>
  <c r="I1221" i="1"/>
  <c r="I1199" i="1"/>
  <c r="I1200" i="1"/>
  <c r="I1201" i="1"/>
  <c r="I1202" i="1"/>
  <c r="I1203" i="1"/>
  <c r="I1204" i="1"/>
  <c r="I1182" i="1"/>
  <c r="I1183" i="1"/>
  <c r="I1184" i="1"/>
  <c r="I1185" i="1"/>
  <c r="I1186" i="1"/>
  <c r="I1187" i="1"/>
  <c r="I1165" i="1"/>
  <c r="I1166" i="1"/>
  <c r="I1167" i="1"/>
  <c r="I1168" i="1"/>
  <c r="I1169" i="1"/>
  <c r="I1170" i="1"/>
  <c r="I1148" i="1"/>
  <c r="I1149" i="1"/>
  <c r="I1150" i="1"/>
  <c r="I1151" i="1"/>
  <c r="I1152" i="1"/>
  <c r="I1153" i="1"/>
  <c r="I1131" i="1"/>
  <c r="I1132" i="1"/>
  <c r="I1133" i="1"/>
  <c r="I1134" i="1"/>
  <c r="I1135" i="1"/>
  <c r="I1136" i="1"/>
  <c r="I1114" i="1"/>
  <c r="I1115" i="1"/>
  <c r="I1116" i="1"/>
  <c r="I1117" i="1"/>
  <c r="I1118" i="1"/>
  <c r="I1119" i="1"/>
  <c r="L880" i="1" l="1"/>
  <c r="I289" i="1"/>
  <c r="L878" i="1"/>
  <c r="I878" i="1" s="1"/>
  <c r="I287" i="1"/>
  <c r="L879" i="1"/>
  <c r="I288" i="1"/>
  <c r="I1357" i="1"/>
  <c r="I1355" i="1"/>
  <c r="I1353" i="1"/>
  <c r="I1358" i="1"/>
  <c r="I1356" i="1"/>
  <c r="I1354" i="1"/>
  <c r="L1099" i="1"/>
  <c r="K1096" i="1"/>
  <c r="K1370" i="1" s="1"/>
  <c r="K1098" i="1"/>
  <c r="K1372" i="1" s="1"/>
  <c r="K1099" i="1"/>
  <c r="K1100" i="1"/>
  <c r="K1374" i="1" s="1"/>
  <c r="K1101" i="1"/>
  <c r="L1097" i="1"/>
  <c r="L1098" i="1"/>
  <c r="L1100" i="1"/>
  <c r="L1101" i="1"/>
  <c r="I1076" i="1"/>
  <c r="I1077" i="1"/>
  <c r="I1078" i="1"/>
  <c r="I1079" i="1"/>
  <c r="I1080" i="1"/>
  <c r="I1081" i="1"/>
  <c r="I1061" i="1"/>
  <c r="I1062" i="1"/>
  <c r="I1063" i="1"/>
  <c r="I1064" i="1"/>
  <c r="I1065" i="1"/>
  <c r="I1066" i="1"/>
  <c r="I1044" i="1"/>
  <c r="I1045" i="1"/>
  <c r="I1046" i="1"/>
  <c r="I1047" i="1"/>
  <c r="I1048" i="1"/>
  <c r="I1049" i="1"/>
  <c r="I1027" i="1"/>
  <c r="I1028" i="1"/>
  <c r="I1029" i="1"/>
  <c r="I1030" i="1"/>
  <c r="I1031" i="1"/>
  <c r="I1032" i="1"/>
  <c r="I1010" i="1"/>
  <c r="I1011" i="1"/>
  <c r="I1012" i="1"/>
  <c r="I1013" i="1"/>
  <c r="I1014" i="1"/>
  <c r="I1015" i="1"/>
  <c r="I993" i="1"/>
  <c r="I994" i="1"/>
  <c r="I995" i="1"/>
  <c r="I996" i="1"/>
  <c r="I997" i="1"/>
  <c r="I998" i="1"/>
  <c r="I978" i="1"/>
  <c r="I979" i="1"/>
  <c r="I980" i="1"/>
  <c r="I981" i="1"/>
  <c r="I982" i="1"/>
  <c r="I983" i="1"/>
  <c r="I966" i="1"/>
  <c r="I965" i="1"/>
  <c r="I964" i="1"/>
  <c r="I963" i="1"/>
  <c r="I962" i="1"/>
  <c r="I961" i="1"/>
  <c r="I949" i="1"/>
  <c r="I948" i="1"/>
  <c r="I947" i="1"/>
  <c r="I946" i="1"/>
  <c r="I945" i="1"/>
  <c r="I944" i="1"/>
  <c r="I932" i="1"/>
  <c r="I931" i="1"/>
  <c r="I930" i="1"/>
  <c r="I929" i="1"/>
  <c r="I928" i="1"/>
  <c r="I927" i="1"/>
  <c r="I915" i="1"/>
  <c r="I914" i="1"/>
  <c r="I913" i="1"/>
  <c r="I912" i="1"/>
  <c r="I911" i="1"/>
  <c r="I910" i="1"/>
  <c r="I893" i="1"/>
  <c r="I894" i="1"/>
  <c r="I895" i="1"/>
  <c r="I896" i="1"/>
  <c r="I897" i="1"/>
  <c r="I898" i="1"/>
  <c r="K1371" i="1"/>
  <c r="I148" i="1"/>
  <c r="I149" i="1"/>
  <c r="I150" i="1"/>
  <c r="I151" i="1"/>
  <c r="I152" i="1"/>
  <c r="I153" i="1"/>
  <c r="I138" i="1"/>
  <c r="I139" i="1"/>
  <c r="I140" i="1"/>
  <c r="I141" i="1"/>
  <c r="I142" i="1"/>
  <c r="I137" i="1"/>
  <c r="I120" i="1"/>
  <c r="I103" i="1"/>
  <c r="I104" i="1"/>
  <c r="I105" i="1"/>
  <c r="I106" i="1"/>
  <c r="I107" i="1"/>
  <c r="I108" i="1"/>
  <c r="I86" i="1"/>
  <c r="I87" i="1"/>
  <c r="I88" i="1"/>
  <c r="I89" i="1"/>
  <c r="I90" i="1"/>
  <c r="I91" i="1"/>
  <c r="I69" i="1"/>
  <c r="I70" i="1"/>
  <c r="I71" i="1"/>
  <c r="I72" i="1"/>
  <c r="I73" i="1"/>
  <c r="I52" i="1"/>
  <c r="I53" i="1"/>
  <c r="I54" i="1"/>
  <c r="I55" i="1"/>
  <c r="I56" i="1"/>
  <c r="I57" i="1"/>
  <c r="I407" i="1" l="1"/>
  <c r="I408" i="1"/>
  <c r="I409" i="1"/>
  <c r="I125" i="1"/>
  <c r="L171" i="1"/>
  <c r="L1375" i="1" s="1"/>
  <c r="I123" i="1"/>
  <c r="L169" i="1"/>
  <c r="L1373" i="1" s="1"/>
  <c r="I121" i="1"/>
  <c r="L167" i="1"/>
  <c r="I124" i="1"/>
  <c r="L170" i="1"/>
  <c r="I122" i="1"/>
  <c r="L168" i="1"/>
  <c r="K1373" i="1"/>
  <c r="L875" i="1"/>
  <c r="I875" i="1" s="1"/>
  <c r="K1375" i="1"/>
  <c r="L876" i="1"/>
  <c r="I876" i="1" s="1"/>
  <c r="L877" i="1"/>
  <c r="I877" i="1" s="1"/>
  <c r="I406" i="1"/>
  <c r="I1099" i="1"/>
  <c r="I405" i="1"/>
  <c r="I404" i="1"/>
  <c r="I1101" i="1"/>
  <c r="I1097" i="1"/>
  <c r="I1100" i="1"/>
  <c r="I1098" i="1"/>
  <c r="I1096" i="1"/>
  <c r="I299" i="1"/>
  <c r="L1370" i="1" l="1"/>
  <c r="I1370" i="1" s="1"/>
  <c r="L1371" i="1"/>
  <c r="I1371" i="1" s="1"/>
  <c r="L1372" i="1"/>
  <c r="I1372" i="1" s="1"/>
  <c r="L1374" i="1"/>
  <c r="I1374" i="1" s="1"/>
  <c r="I170" i="1"/>
  <c r="I166" i="1"/>
  <c r="I169" i="1"/>
  <c r="I1373" i="1"/>
  <c r="I167" i="1"/>
  <c r="I171" i="1"/>
  <c r="I1375" i="1"/>
  <c r="I168" i="1"/>
  <c r="I460" i="1"/>
  <c r="I458" i="1" l="1"/>
  <c r="I457" i="1"/>
  <c r="I470" i="1" l="1"/>
  <c r="F31" i="5"/>
  <c r="F30" i="5"/>
  <c r="F29" i="5"/>
  <c r="F28" i="5"/>
  <c r="F27" i="5"/>
  <c r="F26" i="5"/>
  <c r="F24" i="5"/>
  <c r="F23" i="5"/>
  <c r="F22" i="5"/>
  <c r="F21" i="5"/>
  <c r="F20" i="5"/>
  <c r="F19" i="5"/>
  <c r="F17" i="5"/>
  <c r="F16" i="5"/>
  <c r="F15" i="5"/>
  <c r="F13" i="5"/>
  <c r="I456" i="1" l="1"/>
  <c r="J788" i="1"/>
  <c r="J787" i="1"/>
  <c r="I300" i="1"/>
  <c r="L297" i="1"/>
  <c r="I297" i="1" s="1"/>
  <c r="J874" i="1" l="1"/>
  <c r="J1369" i="1" s="1"/>
  <c r="I282" i="1"/>
  <c r="L280" i="1"/>
  <c r="I280" i="1" s="1"/>
  <c r="L116" i="1"/>
  <c r="L162" i="1" s="1"/>
  <c r="I283" i="1" l="1"/>
  <c r="K1092" i="1"/>
  <c r="L1092" i="1"/>
  <c r="I162" i="1" l="1"/>
  <c r="I1335" i="1" l="1"/>
  <c r="J1363" i="1" l="1"/>
  <c r="K1362" i="1"/>
  <c r="L1362" i="1"/>
  <c r="J1362" i="1"/>
  <c r="K1361" i="1"/>
  <c r="L1361" i="1"/>
  <c r="J1361" i="1"/>
  <c r="M1361" i="1" l="1"/>
  <c r="M1359" i="1" l="1"/>
  <c r="M1360" i="1"/>
  <c r="M1364" i="1"/>
  <c r="M1365" i="1"/>
  <c r="M1366" i="1"/>
  <c r="M1367" i="1"/>
  <c r="M1368" i="1"/>
  <c r="I143" i="1" l="1"/>
  <c r="I145" i="1"/>
  <c r="I146" i="1"/>
  <c r="I147" i="1"/>
  <c r="I144" i="1"/>
  <c r="L115" i="1"/>
  <c r="L161" i="1" s="1"/>
  <c r="M1369" i="1" l="1"/>
  <c r="I1349" i="1"/>
  <c r="I1345" i="1"/>
  <c r="I1344" i="1"/>
  <c r="I1343" i="1"/>
  <c r="I1342" i="1"/>
  <c r="I1334" i="1"/>
  <c r="I1333" i="1"/>
  <c r="I1332" i="1"/>
  <c r="I1331" i="1"/>
  <c r="I1330" i="1"/>
  <c r="I1323" i="1"/>
  <c r="I1322" i="1"/>
  <c r="I1321" i="1"/>
  <c r="I1320" i="1"/>
  <c r="I1319" i="1"/>
  <c r="I1318" i="1"/>
  <c r="I1317" i="1"/>
  <c r="I1304" i="1"/>
  <c r="I1303" i="1"/>
  <c r="I1302" i="1"/>
  <c r="I1301" i="1"/>
  <c r="I1300" i="1"/>
  <c r="I1298" i="1"/>
  <c r="I1286" i="1"/>
  <c r="I1285" i="1"/>
  <c r="I1284" i="1"/>
  <c r="I1283" i="1"/>
  <c r="I1282" i="1"/>
  <c r="I1281" i="1"/>
  <c r="I1280" i="1"/>
  <c r="I1268" i="1"/>
  <c r="I1267" i="1"/>
  <c r="I1266" i="1"/>
  <c r="I1265" i="1"/>
  <c r="I1264" i="1"/>
  <c r="I1263" i="1"/>
  <c r="I1262" i="1"/>
  <c r="I1234" i="1"/>
  <c r="I1233" i="1"/>
  <c r="I1232" i="1"/>
  <c r="I1231" i="1"/>
  <c r="I1230" i="1"/>
  <c r="I1229" i="1"/>
  <c r="I1228" i="1"/>
  <c r="I1215" i="1"/>
  <c r="I1214" i="1"/>
  <c r="I1213" i="1"/>
  <c r="I1212" i="1"/>
  <c r="I1211" i="1"/>
  <c r="I1210" i="1"/>
  <c r="L1209" i="1"/>
  <c r="L1346" i="1" s="1"/>
  <c r="I1198" i="1"/>
  <c r="I1197" i="1"/>
  <c r="I1196" i="1"/>
  <c r="I1195" i="1"/>
  <c r="I1194" i="1"/>
  <c r="I1193" i="1"/>
  <c r="I1192" i="1"/>
  <c r="I1181" i="1"/>
  <c r="I1180" i="1"/>
  <c r="I1179" i="1"/>
  <c r="I1178" i="1"/>
  <c r="K1177" i="1"/>
  <c r="I1176" i="1"/>
  <c r="I1175" i="1"/>
  <c r="I1164" i="1"/>
  <c r="I1163" i="1"/>
  <c r="I1162" i="1"/>
  <c r="I1161" i="1"/>
  <c r="I1160" i="1"/>
  <c r="I1159" i="1"/>
  <c r="I1158" i="1"/>
  <c r="I1147" i="1"/>
  <c r="I1146" i="1"/>
  <c r="I1145" i="1"/>
  <c r="I1144" i="1"/>
  <c r="I1143" i="1"/>
  <c r="I1142" i="1"/>
  <c r="I1141" i="1"/>
  <c r="I1140" i="1"/>
  <c r="I1139" i="1"/>
  <c r="I1130" i="1"/>
  <c r="I1129" i="1"/>
  <c r="I1128" i="1"/>
  <c r="I1127" i="1"/>
  <c r="I1126" i="1"/>
  <c r="I1125" i="1"/>
  <c r="I1124" i="1"/>
  <c r="I1113" i="1"/>
  <c r="I1112" i="1"/>
  <c r="I1111" i="1"/>
  <c r="I1110" i="1"/>
  <c r="I1109" i="1"/>
  <c r="I1108" i="1"/>
  <c r="I1107" i="1"/>
  <c r="K1095" i="1"/>
  <c r="L1093" i="1"/>
  <c r="L1091" i="1"/>
  <c r="K1091" i="1"/>
  <c r="K1090" i="1"/>
  <c r="L1089" i="1"/>
  <c r="K1089" i="1"/>
  <c r="I1075" i="1"/>
  <c r="I1074" i="1"/>
  <c r="I1073" i="1"/>
  <c r="I1072" i="1"/>
  <c r="I1071" i="1"/>
  <c r="I1070" i="1"/>
  <c r="I1069" i="1"/>
  <c r="I1068" i="1"/>
  <c r="I1067" i="1"/>
  <c r="I1060" i="1"/>
  <c r="K1094" i="1"/>
  <c r="I1092" i="1"/>
  <c r="I1057" i="1"/>
  <c r="I1056" i="1"/>
  <c r="I1055" i="1"/>
  <c r="I1054" i="1"/>
  <c r="I1053" i="1"/>
  <c r="I1052" i="1"/>
  <c r="I1051" i="1"/>
  <c r="I1050" i="1"/>
  <c r="I1043" i="1"/>
  <c r="I1042" i="1"/>
  <c r="I1041" i="1"/>
  <c r="I1040" i="1"/>
  <c r="I1039" i="1"/>
  <c r="I1038" i="1"/>
  <c r="I1037" i="1"/>
  <c r="I1036" i="1"/>
  <c r="I1035" i="1"/>
  <c r="I1034" i="1"/>
  <c r="I1033" i="1"/>
  <c r="I1026" i="1"/>
  <c r="I1025" i="1"/>
  <c r="I1024" i="1"/>
  <c r="I1023" i="1"/>
  <c r="I1022" i="1"/>
  <c r="I1021" i="1"/>
  <c r="I1020" i="1"/>
  <c r="I1019" i="1"/>
  <c r="I1018" i="1"/>
  <c r="I1017" i="1"/>
  <c r="I1016" i="1"/>
  <c r="I1009" i="1"/>
  <c r="I1008" i="1"/>
  <c r="I1007" i="1"/>
  <c r="I1006" i="1"/>
  <c r="I1005" i="1"/>
  <c r="I1004" i="1"/>
  <c r="I1003" i="1"/>
  <c r="I1002" i="1"/>
  <c r="I1001" i="1"/>
  <c r="I1000" i="1"/>
  <c r="I999" i="1"/>
  <c r="I992" i="1"/>
  <c r="I991" i="1"/>
  <c r="I990" i="1"/>
  <c r="I989" i="1"/>
  <c r="I988" i="1"/>
  <c r="I987" i="1"/>
  <c r="I986" i="1"/>
  <c r="I985" i="1"/>
  <c r="I984" i="1"/>
  <c r="I977" i="1"/>
  <c r="I976" i="1"/>
  <c r="I975" i="1"/>
  <c r="I974" i="1"/>
  <c r="I973" i="1"/>
  <c r="I972" i="1"/>
  <c r="I971" i="1"/>
  <c r="I970" i="1"/>
  <c r="I969" i="1"/>
  <c r="I968" i="1"/>
  <c r="I967" i="1"/>
  <c r="I960" i="1"/>
  <c r="I959" i="1"/>
  <c r="I958" i="1"/>
  <c r="I957" i="1"/>
  <c r="I956" i="1"/>
  <c r="L955" i="1"/>
  <c r="I955" i="1" s="1"/>
  <c r="I954" i="1"/>
  <c r="I953" i="1"/>
  <c r="I952" i="1"/>
  <c r="I951" i="1"/>
  <c r="I950" i="1"/>
  <c r="I943" i="1"/>
  <c r="I942" i="1"/>
  <c r="I941" i="1"/>
  <c r="I940" i="1"/>
  <c r="I939" i="1"/>
  <c r="I938" i="1"/>
  <c r="I937" i="1"/>
  <c r="I936" i="1"/>
  <c r="I935" i="1"/>
  <c r="I934" i="1"/>
  <c r="I933" i="1"/>
  <c r="I926" i="1"/>
  <c r="I925" i="1"/>
  <c r="I924" i="1"/>
  <c r="I923" i="1"/>
  <c r="I922" i="1"/>
  <c r="I921" i="1"/>
  <c r="I920" i="1"/>
  <c r="I919" i="1"/>
  <c r="I918" i="1"/>
  <c r="I917" i="1"/>
  <c r="I916" i="1"/>
  <c r="I909" i="1"/>
  <c r="I908" i="1"/>
  <c r="I907" i="1"/>
  <c r="I906" i="1"/>
  <c r="I905" i="1"/>
  <c r="L904" i="1"/>
  <c r="I903" i="1"/>
  <c r="I902" i="1"/>
  <c r="I901" i="1"/>
  <c r="I900" i="1"/>
  <c r="I899" i="1"/>
  <c r="I892" i="1"/>
  <c r="I891" i="1"/>
  <c r="I890" i="1"/>
  <c r="I889" i="1"/>
  <c r="I888" i="1"/>
  <c r="I887" i="1"/>
  <c r="I886" i="1"/>
  <c r="L857" i="1"/>
  <c r="K857" i="1"/>
  <c r="L856" i="1"/>
  <c r="K856" i="1"/>
  <c r="L855" i="1"/>
  <c r="K855" i="1"/>
  <c r="L854" i="1"/>
  <c r="K854" i="1"/>
  <c r="L853" i="1"/>
  <c r="K853" i="1"/>
  <c r="L852" i="1"/>
  <c r="K852" i="1"/>
  <c r="L851" i="1"/>
  <c r="K851" i="1"/>
  <c r="I840" i="1"/>
  <c r="I839" i="1"/>
  <c r="I838" i="1"/>
  <c r="I837" i="1"/>
  <c r="I836" i="1"/>
  <c r="I835" i="1"/>
  <c r="I834" i="1"/>
  <c r="I833" i="1"/>
  <c r="I832" i="1"/>
  <c r="I831" i="1"/>
  <c r="I830" i="1"/>
  <c r="I823" i="1"/>
  <c r="I822" i="1"/>
  <c r="I821" i="1"/>
  <c r="I820" i="1"/>
  <c r="I819" i="1"/>
  <c r="I818" i="1"/>
  <c r="I817" i="1"/>
  <c r="I816" i="1"/>
  <c r="I815" i="1"/>
  <c r="I814" i="1"/>
  <c r="I813" i="1"/>
  <c r="I806" i="1"/>
  <c r="I805" i="1"/>
  <c r="I804" i="1"/>
  <c r="I803" i="1"/>
  <c r="I802" i="1"/>
  <c r="I801" i="1"/>
  <c r="I800" i="1"/>
  <c r="L788" i="1"/>
  <c r="K788" i="1"/>
  <c r="L787" i="1"/>
  <c r="K787" i="1"/>
  <c r="L786" i="1"/>
  <c r="K786" i="1"/>
  <c r="J786" i="1"/>
  <c r="J872" i="1" s="1"/>
  <c r="J1367" i="1" s="1"/>
  <c r="L785" i="1"/>
  <c r="K785" i="1"/>
  <c r="J785" i="1"/>
  <c r="L784" i="1"/>
  <c r="K784" i="1"/>
  <c r="J784" i="1"/>
  <c r="L783" i="1"/>
  <c r="K783" i="1"/>
  <c r="L782" i="1"/>
  <c r="K782" i="1"/>
  <c r="I771" i="1"/>
  <c r="I770" i="1"/>
  <c r="I769" i="1"/>
  <c r="I768" i="1"/>
  <c r="I767" i="1"/>
  <c r="I760" i="1"/>
  <c r="I759" i="1"/>
  <c r="I758" i="1"/>
  <c r="I757" i="1"/>
  <c r="I756" i="1"/>
  <c r="I755" i="1"/>
  <c r="I754" i="1"/>
  <c r="I753" i="1"/>
  <c r="I752" i="1"/>
  <c r="I751" i="1"/>
  <c r="I750" i="1"/>
  <c r="I724" i="1"/>
  <c r="I723" i="1"/>
  <c r="I722" i="1"/>
  <c r="I721" i="1"/>
  <c r="I720" i="1"/>
  <c r="I719" i="1"/>
  <c r="I718" i="1"/>
  <c r="I717" i="1"/>
  <c r="I716" i="1"/>
  <c r="I715" i="1"/>
  <c r="I714" i="1"/>
  <c r="I707" i="1"/>
  <c r="I706" i="1"/>
  <c r="I705" i="1"/>
  <c r="I704" i="1"/>
  <c r="I703" i="1"/>
  <c r="I702" i="1"/>
  <c r="I701" i="1"/>
  <c r="I700" i="1"/>
  <c r="I699" i="1"/>
  <c r="I698" i="1"/>
  <c r="I697" i="1"/>
  <c r="I690" i="1"/>
  <c r="I689" i="1"/>
  <c r="I688" i="1"/>
  <c r="I687" i="1"/>
  <c r="I686" i="1"/>
  <c r="I685" i="1"/>
  <c r="I684" i="1"/>
  <c r="I683" i="1"/>
  <c r="I682" i="1"/>
  <c r="I681" i="1"/>
  <c r="I680" i="1"/>
  <c r="I673" i="1"/>
  <c r="I672" i="1"/>
  <c r="I671" i="1"/>
  <c r="I670" i="1"/>
  <c r="I669" i="1"/>
  <c r="I668" i="1"/>
  <c r="I667" i="1"/>
  <c r="I666" i="1"/>
  <c r="I665" i="1"/>
  <c r="I664" i="1"/>
  <c r="I663" i="1"/>
  <c r="I656" i="1"/>
  <c r="I655" i="1"/>
  <c r="I654" i="1"/>
  <c r="I653" i="1"/>
  <c r="I652" i="1"/>
  <c r="I651" i="1"/>
  <c r="I650" i="1"/>
  <c r="I649" i="1"/>
  <c r="I648" i="1"/>
  <c r="I647" i="1"/>
  <c r="I646" i="1"/>
  <c r="I639" i="1"/>
  <c r="I638" i="1"/>
  <c r="I637" i="1"/>
  <c r="I636" i="1"/>
  <c r="I635" i="1"/>
  <c r="I634" i="1"/>
  <c r="I632" i="1"/>
  <c r="I631" i="1"/>
  <c r="I630" i="1"/>
  <c r="I629" i="1"/>
  <c r="I622" i="1"/>
  <c r="I621" i="1"/>
  <c r="I620" i="1"/>
  <c r="I619" i="1"/>
  <c r="I618" i="1"/>
  <c r="I617" i="1"/>
  <c r="I616" i="1"/>
  <c r="L604" i="1"/>
  <c r="K604" i="1"/>
  <c r="L603" i="1"/>
  <c r="K603" i="1"/>
  <c r="L602" i="1"/>
  <c r="K602" i="1"/>
  <c r="L601" i="1"/>
  <c r="K601" i="1"/>
  <c r="L600" i="1"/>
  <c r="K600" i="1"/>
  <c r="L599" i="1"/>
  <c r="K599" i="1"/>
  <c r="L598" i="1"/>
  <c r="K598" i="1"/>
  <c r="I587" i="1"/>
  <c r="I586" i="1"/>
  <c r="I585" i="1"/>
  <c r="I584" i="1"/>
  <c r="I583" i="1"/>
  <c r="I582" i="1"/>
  <c r="I581" i="1"/>
  <c r="I580" i="1"/>
  <c r="I579" i="1"/>
  <c r="I578" i="1"/>
  <c r="I577" i="1"/>
  <c r="I570" i="1"/>
  <c r="I569" i="1"/>
  <c r="I568" i="1"/>
  <c r="I567" i="1"/>
  <c r="I566" i="1"/>
  <c r="I565" i="1"/>
  <c r="I564" i="1"/>
  <c r="I563" i="1"/>
  <c r="I562" i="1"/>
  <c r="I561" i="1"/>
  <c r="I560" i="1"/>
  <c r="I553" i="1"/>
  <c r="I552" i="1"/>
  <c r="I551" i="1"/>
  <c r="I550" i="1"/>
  <c r="I549" i="1"/>
  <c r="I548" i="1"/>
  <c r="I547" i="1"/>
  <c r="I546" i="1"/>
  <c r="I545" i="1"/>
  <c r="I544" i="1"/>
  <c r="I543" i="1"/>
  <c r="I536" i="1"/>
  <c r="I535" i="1"/>
  <c r="I534" i="1"/>
  <c r="I533" i="1"/>
  <c r="I532" i="1"/>
  <c r="I531" i="1"/>
  <c r="I530" i="1"/>
  <c r="K518" i="1"/>
  <c r="L517" i="1"/>
  <c r="K517" i="1"/>
  <c r="L516" i="1"/>
  <c r="K516" i="1"/>
  <c r="L515" i="1"/>
  <c r="K515" i="1"/>
  <c r="K514" i="1"/>
  <c r="L513" i="1"/>
  <c r="K513" i="1"/>
  <c r="L512" i="1"/>
  <c r="K512" i="1"/>
  <c r="I500" i="1"/>
  <c r="I498" i="1"/>
  <c r="I496" i="1"/>
  <c r="I494" i="1"/>
  <c r="L492" i="1"/>
  <c r="L514" i="1" s="1"/>
  <c r="I490" i="1"/>
  <c r="L469" i="1"/>
  <c r="K469" i="1"/>
  <c r="L468" i="1"/>
  <c r="K468" i="1"/>
  <c r="L467" i="1"/>
  <c r="K467" i="1"/>
  <c r="L466" i="1"/>
  <c r="K466" i="1"/>
  <c r="I455"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J873" i="1"/>
  <c r="J1368" i="1" s="1"/>
  <c r="K400" i="1"/>
  <c r="J400" i="1"/>
  <c r="K399" i="1"/>
  <c r="J399" i="1"/>
  <c r="K398" i="1"/>
  <c r="J398" i="1"/>
  <c r="J869" i="1" s="1"/>
  <c r="J1364" i="1" s="1"/>
  <c r="K397" i="1"/>
  <c r="I383" i="1"/>
  <c r="I376" i="1"/>
  <c r="I375" i="1"/>
  <c r="I374" i="1"/>
  <c r="I373" i="1"/>
  <c r="I372" i="1"/>
  <c r="L296" i="1"/>
  <c r="I296" i="1" s="1"/>
  <c r="L295" i="1"/>
  <c r="I295" i="1" s="1"/>
  <c r="L294" i="1"/>
  <c r="I294" i="1" s="1"/>
  <c r="L400" i="1"/>
  <c r="L279" i="1"/>
  <c r="I279" i="1" s="1"/>
  <c r="L278" i="1"/>
  <c r="I278" i="1" s="1"/>
  <c r="L277" i="1"/>
  <c r="I277" i="1" s="1"/>
  <c r="I165" i="1"/>
  <c r="I158" i="1"/>
  <c r="I157" i="1"/>
  <c r="M1363" i="1"/>
  <c r="L1360" i="1"/>
  <c r="K1360" i="1"/>
  <c r="J1360" i="1"/>
  <c r="M1362" i="1"/>
  <c r="I1362" i="1" s="1"/>
  <c r="L1359" i="1"/>
  <c r="K1359" i="1"/>
  <c r="I136" i="1"/>
  <c r="I135" i="1"/>
  <c r="I134" i="1"/>
  <c r="I133" i="1"/>
  <c r="I132" i="1"/>
  <c r="I131" i="1"/>
  <c r="I130" i="1"/>
  <c r="I119" i="1"/>
  <c r="I118" i="1"/>
  <c r="I163" i="1"/>
  <c r="I117" i="1"/>
  <c r="I116" i="1"/>
  <c r="I115" i="1"/>
  <c r="L114" i="1"/>
  <c r="I114" i="1" s="1"/>
  <c r="L113" i="1"/>
  <c r="L159" i="1" s="1"/>
  <c r="I102" i="1"/>
  <c r="I101" i="1"/>
  <c r="I100" i="1"/>
  <c r="I99" i="1"/>
  <c r="I98" i="1"/>
  <c r="I97" i="1"/>
  <c r="I96" i="1"/>
  <c r="I85" i="1"/>
  <c r="I84" i="1"/>
  <c r="I83" i="1"/>
  <c r="I82" i="1"/>
  <c r="I81" i="1"/>
  <c r="I80" i="1"/>
  <c r="I79" i="1"/>
  <c r="I68" i="1"/>
  <c r="I67" i="1"/>
  <c r="I66" i="1"/>
  <c r="I65" i="1"/>
  <c r="I64" i="1"/>
  <c r="I63" i="1"/>
  <c r="I62" i="1"/>
  <c r="I51" i="1"/>
  <c r="I50" i="1"/>
  <c r="I48" i="1"/>
  <c r="I47" i="1"/>
  <c r="I45" i="1"/>
  <c r="I30" i="1"/>
  <c r="I29" i="1"/>
  <c r="I28" i="1"/>
  <c r="I27" i="1"/>
  <c r="I26" i="1"/>
  <c r="L25" i="1"/>
  <c r="L160" i="1" s="1"/>
  <c r="I24" i="1"/>
  <c r="L874" i="1" l="1"/>
  <c r="K1348" i="1"/>
  <c r="I1348" i="1" s="1"/>
  <c r="L397" i="1"/>
  <c r="I397" i="1" s="1"/>
  <c r="L399" i="1"/>
  <c r="I399" i="1" s="1"/>
  <c r="L1369" i="1"/>
  <c r="J870" i="1"/>
  <c r="J1365" i="1" s="1"/>
  <c r="I782" i="1"/>
  <c r="I736" i="1"/>
  <c r="I740" i="1"/>
  <c r="I785" i="1"/>
  <c r="I160" i="1"/>
  <c r="I1360" i="1"/>
  <c r="L868" i="1"/>
  <c r="J871" i="1"/>
  <c r="J1366" i="1" s="1"/>
  <c r="I514" i="1"/>
  <c r="I516" i="1"/>
  <c r="I1094" i="1"/>
  <c r="I1091" i="1"/>
  <c r="I604" i="1"/>
  <c r="I598" i="1"/>
  <c r="I600" i="1"/>
  <c r="I603" i="1"/>
  <c r="I113" i="1"/>
  <c r="I853" i="1"/>
  <c r="K871" i="1"/>
  <c r="K1366" i="1" s="1"/>
  <c r="I512" i="1"/>
  <c r="I738" i="1"/>
  <c r="I851" i="1"/>
  <c r="I852" i="1"/>
  <c r="I1089" i="1"/>
  <c r="I1093" i="1"/>
  <c r="I1347" i="1"/>
  <c r="I466" i="1"/>
  <c r="I468" i="1"/>
  <c r="I602" i="1"/>
  <c r="I1095" i="1"/>
  <c r="I857" i="1"/>
  <c r="I742" i="1"/>
  <c r="I518" i="1"/>
  <c r="I472" i="1"/>
  <c r="I787" i="1"/>
  <c r="I403" i="1"/>
  <c r="J1359" i="1"/>
  <c r="I1359" i="1" s="1"/>
  <c r="I155" i="1"/>
  <c r="I513" i="1"/>
  <c r="I599" i="1"/>
  <c r="I784" i="1"/>
  <c r="I786" i="1"/>
  <c r="I788" i="1"/>
  <c r="I1058" i="1"/>
  <c r="I1059" i="1"/>
  <c r="I1350" i="1"/>
  <c r="I1352" i="1"/>
  <c r="I402" i="1"/>
  <c r="I469" i="1"/>
  <c r="I517" i="1"/>
  <c r="I739" i="1"/>
  <c r="L398" i="1"/>
  <c r="L869" i="1" s="1"/>
  <c r="K868" i="1"/>
  <c r="K869" i="1"/>
  <c r="K870" i="1"/>
  <c r="K872" i="1"/>
  <c r="K1367" i="1" s="1"/>
  <c r="K873" i="1"/>
  <c r="K1368" i="1" s="1"/>
  <c r="K874" i="1"/>
  <c r="I467" i="1"/>
  <c r="I471" i="1"/>
  <c r="I492" i="1"/>
  <c r="I515" i="1"/>
  <c r="I601" i="1"/>
  <c r="I737" i="1"/>
  <c r="I741" i="1"/>
  <c r="I783" i="1"/>
  <c r="I854" i="1"/>
  <c r="I855" i="1"/>
  <c r="L1090" i="1"/>
  <c r="I1090" i="1" s="1"/>
  <c r="I1177" i="1"/>
  <c r="I1351" i="1"/>
  <c r="I164" i="1"/>
  <c r="L872" i="1"/>
  <c r="L1367" i="1" s="1"/>
  <c r="I1346" i="1"/>
  <c r="I159" i="1"/>
  <c r="I161" i="1"/>
  <c r="I400" i="1"/>
  <c r="L871" i="1"/>
  <c r="L1366" i="1" s="1"/>
  <c r="I25" i="1"/>
  <c r="I156" i="1"/>
  <c r="I856" i="1"/>
  <c r="I904" i="1"/>
  <c r="I1209" i="1"/>
  <c r="K1365" i="1" l="1"/>
  <c r="L870" i="1"/>
  <c r="L1365" i="1" s="1"/>
  <c r="I398" i="1"/>
  <c r="K1364" i="1"/>
  <c r="I880" i="1"/>
  <c r="L1363" i="1"/>
  <c r="K1363" i="1"/>
  <c r="I879" i="1"/>
  <c r="L1364" i="1"/>
  <c r="I1366" i="1"/>
  <c r="L873" i="1"/>
  <c r="I873" i="1" s="1"/>
  <c r="I872" i="1"/>
  <c r="I1367" i="1"/>
  <c r="I874" i="1"/>
  <c r="K1369" i="1"/>
  <c r="I1369" i="1" s="1"/>
  <c r="I869" i="1"/>
  <c r="I868" i="1"/>
  <c r="I871" i="1"/>
  <c r="I1365" i="1" l="1"/>
  <c r="I870" i="1"/>
  <c r="I1363" i="1"/>
  <c r="I1364" i="1"/>
  <c r="L1368" i="1"/>
  <c r="I1368" i="1" s="1"/>
</calcChain>
</file>

<file path=xl/sharedStrings.xml><?xml version="1.0" encoding="utf-8"?>
<sst xmlns="http://schemas.openxmlformats.org/spreadsheetml/2006/main" count="585" uniqueCount="335">
  <si>
    <t>Приложение № 3</t>
  </si>
  <si>
    <t>к  постановлению администрации района</t>
  </si>
  <si>
    <t>ПЕРЕЧЕНЬ</t>
  </si>
  <si>
    <t>мероприятий муниципальной  программы Мордовского района «Развитие образования»</t>
  </si>
  <si>
    <t>№</t>
  </si>
  <si>
    <t>Наименование подпрограммы, основного мероприятия, мероприятия</t>
  </si>
  <si>
    <t>Ответственный исполнитель, соисполнители</t>
  </si>
  <si>
    <t>Ожидаемые  непосредственные результаты</t>
  </si>
  <si>
    <t>Объемы финансирования, тыс. рублей, в том числе</t>
  </si>
  <si>
    <t>п/п</t>
  </si>
  <si>
    <t>наименование</t>
  </si>
  <si>
    <t>Единица измерения</t>
  </si>
  <si>
    <t>Значение (по годам реализации мероприятия)</t>
  </si>
  <si>
    <t>по годам, всего</t>
  </si>
  <si>
    <t>федеральный бюджет</t>
  </si>
  <si>
    <t>областной бюджет</t>
  </si>
  <si>
    <t>местный бюджет</t>
  </si>
  <si>
    <t>внебюджетные средства</t>
  </si>
  <si>
    <t>1.Подпрограмма «Развитие дошкольного образования»</t>
  </si>
  <si>
    <t>1.1 Проведение капитального ремонта (софинансирование):</t>
  </si>
  <si>
    <t>Отдел образования администрации района, муниципальное казенное учреждение «Централизованная бухгалтерия»</t>
  </si>
  <si>
    <t>Обеспечение условий для получения гражданами общедоступного  и бесплатного общего образования, для устойчивого   развития инновационных процессов в дошкольных образовательных учреждениях.</t>
  </si>
  <si>
    <t>Тыс. чел</t>
  </si>
  <si>
    <t>Строительство «Новопокровского детского сада»</t>
  </si>
  <si>
    <t>МБДОУ «Детский сад №1 «Золотой ключик»</t>
  </si>
  <si>
    <t>МБДОУ Детский сад «Солнышко»</t>
  </si>
  <si>
    <t>Строительство здания Малолавровского детского сада (софинансирование)</t>
  </si>
  <si>
    <t>1.1.1. Открытие групп полного дня на базе общеобразовательных учреждений (софинансирование):</t>
  </si>
  <si>
    <t>Кужновский филиал  МБОУ «Оборонинская сош»</t>
  </si>
  <si>
    <t>Ивановский филиал МБОУ «Новопокровская сош»</t>
  </si>
  <si>
    <t>Плоскинский филиал МБОУ «Новопокровская сош»</t>
  </si>
  <si>
    <t>1.1.2. Оборудование игровых площадок, проведение текущих ремонтов</t>
  </si>
  <si>
    <t>Оборудование игровых площадок, проведение текущих ремонтов</t>
  </si>
  <si>
    <t>Оборудование игровых площадок, проведение текущих ремонтов, приобретение оборудования и мебели</t>
  </si>
  <si>
    <t>1.1.3. Создание дополнительных мест для детей в возрасте до 3 лет:</t>
  </si>
  <si>
    <t>Лавровский филиал МБОУ «Новопокровская СОШ»</t>
  </si>
  <si>
    <t>1.2.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</si>
  <si>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муниципальное казенное учреждение «Централизованная бухгалтерия»</t>
  </si>
  <si>
    <t>Количество воспитанников из многодетных семей, получающих скидку по оплате за присмотр и уход за детьми в образовательных учреждениях, реализующих образовательную программу дошкольного образования</t>
  </si>
  <si>
    <t>Чел.</t>
  </si>
  <si>
    <t>1.3. Денежное поощрение лучшим воспитателям (включая старших) муниципальных образовательных учреждений, реализующих основную образовательную программу дошкольного образования</t>
  </si>
  <si>
    <t>Отдел образования администрации района,муниципальное казенное учреждение «Централизованная бухгалтерия»</t>
  </si>
  <si>
    <t>Внедренные новые инструменты оценки и стимулирования качества работы работников дошкольного образования. Численность лучших воспитателей, получающих ежегодное денежное поощрение</t>
  </si>
  <si>
    <t>1.4.Ежемесячная выплата стимулирующего характера молодым специалистам из числа педагогических работников муниципальных образовательных учреждений, реализующих общеобразовательную программу из числа дошкольного образования</t>
  </si>
  <si>
    <t>Внедренные новые инструменты привлечения в систему дошкольного образования молодых специалистов. Численность молодых специалистов получающих ежемесячную выплату</t>
  </si>
  <si>
    <t>1.5.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</si>
  <si>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Доля обучающихся муниципальных дошкольных образовательных учреждений, финансируемых по нормативу</t>
  </si>
  <si>
    <t>Проценты</t>
  </si>
  <si>
    <t>1.6. Обеспечение деятельности учреждений дошкольного образования в рамках подпрограммы "Развитие дошкольного образования" муниципальной программы Мордовского района "Развитие образования на 2014-2020 годы"</t>
  </si>
  <si>
    <t>Оказанные муниципальные услуги соответствующего качества. Численность получателей муниципальных услуг соответствующего качества</t>
  </si>
  <si>
    <t>Функционирующая система поддержки педагогических работников учреждений общего образования, направленная на обновление кадрового состава педагогов общеобразовательных учреждений. Количество учителей ежегодно получающих выплаты</t>
  </si>
  <si>
    <t>МБОУ "Новопокровская сош"</t>
  </si>
  <si>
    <t>Проведение капитального ремонта в Плоскинском филиале дошкольной   группе</t>
  </si>
  <si>
    <t>Итого по Подпрограмме</t>
  </si>
  <si>
    <t>2. Подпрограмма «Развитие общего и дополнительного образования»</t>
  </si>
  <si>
    <t>2.1.1 Расходы на оплату труда педагогических работников муниципальных общеобразовательных учреждений</t>
  </si>
  <si>
    <t>Доля обучающихся муниципальных общеобразовательных учреждений, финансируемых по нормативу</t>
  </si>
  <si>
    <t>2.1.2. Прочие расходы, связанные с обеспечением учебного процесса в муниципальных общеобразовательных учреждениях</t>
  </si>
  <si>
    <t>Отдел образования администрации района, МБОУ "Новопокровская сош",МБОУ "Оборонинская сош"муниципальное казенное учреждение «Централизованная бухгалтерия»</t>
  </si>
  <si>
    <t>2.1.3. Ежемесячные выплаты стимулирующего характера молодым специалистам муниципальных общеобразовательных учреждений</t>
  </si>
  <si>
    <t>Функционирующая система поддержки педагогических работников учреждений общего образования, направленная на обновление кадрового состава педагогов общеобразовательных учреждений. Количество молодых специалистов, получающих выплаты</t>
  </si>
  <si>
    <t>2.1.4. Обеспечение мер социальной поддержки многодетных семей в части предоставления бесплатного питания в муниципальных общеобразовательных учреждениях</t>
  </si>
  <si>
    <t>Отдел образования администрации района,МБОУ "Новопокровская сош",МБОУ "Оборонинская сош" муниципальное казенное учреждение «Централизованная бухгалтерия»</t>
  </si>
  <si>
    <t>Функционирующая система поддержки обучающихся из многодетных семей. Количество обучающихся которым назначаются выплаты</t>
  </si>
  <si>
    <t>2.1.5. Обеспечение питанием обучающихся муниципальных общеобразовательных учреждений</t>
  </si>
  <si>
    <t>Численность обучающих получающих горячее питание в муниципальных общеобразовательных  учреждениях</t>
  </si>
  <si>
    <t>2.1.6.Повышение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t>
  </si>
  <si>
    <t>Оказанные муниципальные услуги соответствующего качества (МБОУ ДОД ДЮСШ, МБОУ ДОД РДТ ,МБОУ МДШИ)</t>
  </si>
  <si>
    <t>2.1.7. Субсидии бюджетным учреждениям на реализацию подпрограммы "Развитие общего и дополнительного образования"</t>
  </si>
  <si>
    <t>Оказанные муниципальные услуги соответствующего качества (МБОУ ДОД ДЮСШ, МБОУ ДОД РДТ, МБОУ МДШИ)</t>
  </si>
  <si>
    <t>2.1.8. Субсидии бюджетным учреждениям на реализацию подпрограммы "Развитие общего и дополнительного образования"</t>
  </si>
  <si>
    <t>Оказанные муниципальные услуги соответствующего качества. Численность получателей муниципальной услуги соответствующего качества МБОУ "Оборонинская сош", МБОУ "Новопокровская сош"</t>
  </si>
  <si>
    <t>2.1.9. Единовременные выплаты лучшим учителям муниципальных образовательных учреждений</t>
  </si>
  <si>
    <t>Отдел образования администрации района, муниципальное казенное учреждение «Централизованная бухгалтерия», МБОУ "Оборонинская сош", МБОУ "Новопокровская сош"</t>
  </si>
  <si>
    <t>2.1.10. Единовременная денежная выплата лучшему педагогическому работнику, заключившим трудовой договор с общеобразовательным учреждением по основному месту  работы</t>
  </si>
  <si>
    <t>2.1.11.Организация работы по функцианированию  информационной системы" зачисления в образовательную организацию"</t>
  </si>
  <si>
    <t>Функционрование программы зачисление в муниципалбную образовательную организацию</t>
  </si>
  <si>
    <t>2.1.12.  Выплаты стимулирующего характера молодым специалистам, осуществляющим инновационно- эксперементальные проекты в муниципальных учреждениях культуры и муниципальных образовательных организациях дополнительного образования детей</t>
  </si>
  <si>
    <t>МБОУДО Мордовская детская школа искусств»</t>
  </si>
  <si>
    <t xml:space="preserve">Функционирующая система поддержки педагогических работников учреждений культуры и муниципальных образовательных организациях дополнительного образования детей </t>
  </si>
  <si>
    <t>2.1.13.Создание в общеобразовательных  организациях, расположенных в сельской местности, условий для занятий физической культурой и спортом в рамках подпрограммы "Развитие общего и дополнительного образования" муниципальной программы Мордовского района "Развитие образования на 2014-2020 годы"</t>
  </si>
  <si>
    <t xml:space="preserve">Комплекс мероприятий направлен на создание в  общеобразовательных организациях,  расположенных в сельской местности, условий  для занятий физической культурой и спортом,  обеспечение спортивного досуга школьников и  подростков, формирование здорового образа  жизни, развитие массового спорта.  </t>
  </si>
  <si>
    <t>2.1.14.Расходы на оплату труда работников муниципальных учреждений, обеспечивающих техническую эксплуатацию зданий муниципальных дошкольных, общеобразовательных организаций в рамках подпрограммы "Обеспечение реализации муниципальной программы и прочие мероприятия в области образования" муниципальной программы Мордовского района "Развитие образования на 2014-2020 годы"</t>
  </si>
  <si>
    <t>Количество работников, финансируемых за счет местного бюджета</t>
  </si>
  <si>
    <t>2.1.15. Расходы на развитие муниципальных систем общего и дополнительного образования на приобретение школьных автобусов для организации подвоза обучающихся в муниципальные общеобразовательные учреждения</t>
  </si>
  <si>
    <t>МБОУ "Оборонинская сош"</t>
  </si>
  <si>
    <t>Численность обучающихся подвозмых  в муниципальные общеобразовательные  организации</t>
  </si>
  <si>
    <t>2.1.16.Обеспечение получения услуг дополнительного образования детей на основе персонифицированного финансирования</t>
  </si>
  <si>
    <t>Оказанные муниципальные услуги соответствующего качества (МБОУ ДОД ДЮСШ, МБОУ ДОД РДТ)</t>
  </si>
  <si>
    <t>2.1.17.Ежемесячные выплаты стимулирующего характера молодым специалистам муниципальных организаций дополнительного образования</t>
  </si>
  <si>
    <t>Функционирующая система поддержки педагогических работников учреждений общего образования, направленная на обновление кадрового состава педагогов в муниципальных организациях дополнительного образования . Количество молодых специалистов, получающих выплаты</t>
  </si>
  <si>
    <t>2.1.18 Создание на базе МБОУ "Новопокровская СОШ" Центра образования цифрового и гуианитарного профилей "Точка роста"</t>
  </si>
  <si>
    <t xml:space="preserve">Создание современных образовательной среды в учреждении </t>
  </si>
  <si>
    <t>2.1.19. Реализация мероприятий по созданию и функционированию Центра образования цифрового и гуманитарного профилей "Точка роста" в МБОУ" Новопокровская СОШ"</t>
  </si>
  <si>
    <t>2.1.20. Проведение капитального ремонта и материально-техническое оснащение в зданиях муниципальных общеобразовательных организаций</t>
  </si>
  <si>
    <t>Приобретение технологического оборудования с высокой степенью износа (более 80%) для пищеблоков филиалов МБОУ"Оборонинская СОШ",МБОУ"Новопокровская СОШ"</t>
  </si>
  <si>
    <t>Колич ед.</t>
  </si>
  <si>
    <t>2.1.21.Ежемесячное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</si>
  <si>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Функционирующая система поддержки педагогических работников образовательных учреждений системы общего образования. Количество учителей,   получающих выплаты классного руководителя</t>
  </si>
  <si>
    <t>Колич .</t>
  </si>
  <si>
    <t>2.1.22.Реализация мероприятий в муниципальных общеобразовательных организациях по недопущению распространения новой коронавирусной инфекции за счет средств резервного фонда Президента Российской Федерации</t>
  </si>
  <si>
    <t>2.2. Строительство, реконструкция, ремонт зданий и сооружений</t>
  </si>
  <si>
    <t>2.2.1.Содействие созданию в Мордовском районе Тамбовской области  (исходя из погнозируемой потребности) новых мест в общеобразовательных организациях. Строительство и реконструкция здания  МБОУ «Оборонинская сош» (софинансирование проекта)</t>
  </si>
  <si>
    <t>Отдел образования администрации района, муниципальное казенное учреждение «Централизованная бухгалтерия», МБОУ «Оборонинская сош»</t>
  </si>
  <si>
    <t>Обеспечение условий для получения гражданами общедоступного  и бесплатного общего образования, для  устойчивого развития инновационных процессов в образовательных учреждениях</t>
  </si>
  <si>
    <t>2.2.2. Реконструкция спортивного зала Ивановского филиала МБОУ «Новопокровская сош» (софинансирование)</t>
  </si>
  <si>
    <t>Отдел образования администрации района, муниципальное казенное учреждение «Централизованная бухгалтерия» общеобразовательные учреждения</t>
  </si>
  <si>
    <t>Обеспечение условий организации образовательного процесса, соответствующих современным  требованиям, создание условий для занятий физической культурой и спортом, увеличение доли детей, имеющих первую и вторую группы здоровья</t>
  </si>
  <si>
    <t>2.2.3. Укрепление материально-технической базы (Приобретение спортивного оборудования)</t>
  </si>
  <si>
    <t>Сосновский филиал МБОУ "Новопокровская сош"</t>
  </si>
  <si>
    <t>2.2.4.Ремонт туалетов Степновский филиал МБОУ "Новопокровская сош"</t>
  </si>
  <si>
    <t>2.2.5. Ремонт спортивного зала МБОУ « Новопокровская сош</t>
  </si>
  <si>
    <t>2.2.5.  Ремонт коридоров и замена входного блока Ленинский филиал МБОУ «Новопокровская сош»</t>
  </si>
  <si>
    <t>2.2.6.  Совершенствование материальной базы учреждений дополнительного образования</t>
  </si>
  <si>
    <t>МБОУ ДОД «Районный Дом детского творчества»</t>
  </si>
  <si>
    <t>МБОУ ДОД «Детская юношеская спортивная школа»</t>
  </si>
  <si>
    <t>2.2.7. Ремонт коридоров «Сосновский филиал МБОУ «Новопокровская сош»</t>
  </si>
  <si>
    <t>2.2.8. Ремонт крыши  Шульгинский филиал МБОУ«Новопокровская сош» ( софинансирование)</t>
  </si>
  <si>
    <t>2.2.9. Совершенствование метариальной базы учреждений дополнительного образования</t>
  </si>
  <si>
    <t>2.2.10. Ремонт крыши Кужновский филиал МБОУ «Оборонинская сош»</t>
  </si>
  <si>
    <t>2.2.11.  Совершенствование метариальной базы учреждений дополнительного образования</t>
  </si>
  <si>
    <t>2.2.12. Совершенствование материальной базы учреждений дополнительного образования МБОУ ДОД «Районный Дом детского творчества»,МБОУ ДОД «Детская юношеская спортивная школа»</t>
  </si>
  <si>
    <t>2.2.13. Совершенствование материальной базы учреждений общего образования МБОУ «Новопокровская сош»</t>
  </si>
  <si>
    <t>2.2.14. Совершенствование материальной базы учреждений общего образования Ленинский филиал МБОУ «Новопокровская сош»,Шульгинский филиал МБОУ «Новопокровская сош»</t>
  </si>
  <si>
    <t>2.2.15. Совершенствование материальной базы учреждений общего образования               Кужновский филиал МБОУ «Оборонинская сош»</t>
  </si>
  <si>
    <t>2.2.16. Проведение текущих ремонтов, приобретение оборудования и мебели               Большеданиловский филиал МБОУ «Оборонинская сош»</t>
  </si>
  <si>
    <t>2.2.17. Проведение текущих ремонтов, приобретение оборудования и мебели              Малолавровский филиал МБОУ «Новопокровская сош»</t>
  </si>
  <si>
    <t>2.2.18. Проведение текущих ремонтов, приобретение оборудования и мебели              Ивановский филиал МБОУ «Новопокровская сош»</t>
  </si>
  <si>
    <t>2.2.15. Монтаж отопительной системы Шульгинского филиала МБОУ "Новопокровская сош"</t>
  </si>
  <si>
    <t>Обеспечение условий организации образовательного процесса, соответствующих современным  требованиям</t>
  </si>
  <si>
    <t>2.3. Информатизация образовательного процесса</t>
  </si>
  <si>
    <t>Отдел образования администрации района, муниципальное казенное учреждение «Централизованная бухгалтерия», общеобразовательные учреждения</t>
  </si>
  <si>
    <t>Количество учащихся, приходящихся на один компьютер</t>
  </si>
  <si>
    <t>МБОУ « Новопокровская сош» с филиалами</t>
  </si>
  <si>
    <t>МБОУ «Оборонинская сош» с филиалами</t>
  </si>
  <si>
    <t>муниципальное казенное учреждение «Информационно-методический центр»</t>
  </si>
  <si>
    <t>2.4. Совершенствование структуры и содержания общего образования</t>
  </si>
  <si>
    <t>2.4.1. Создание условий для развития системы оценки качества общего образования (организация и проведение государственной (итоговой) аттестации выпускников 9,11(12) классов  муниципальных бюджетных аккредитованных образовательных учреждений, в т.ч. В форме ЕГЭ и других формах</t>
  </si>
  <si>
    <t>Отдел образования администрации района , общеобразовательные учреждения</t>
  </si>
  <si>
    <t>Доля выпускников 9-11 классов, прошедших государственную (итоговую) аттестацию от общего количества обучающихся</t>
  </si>
  <si>
    <t>2.4.2. Обеспечение условий для  участия   в региональных предметных олимпиадах, творческих конкурсах, научно-практических конференциях школьников (в том числе транспортные расходы и питание обучающихся)</t>
  </si>
  <si>
    <t>Комплексная система выявления и поддержки одаренных и высокомотивированных учащихся. Доля учащихся, участвующих в региональных творческих конкурсах. Конференциях, соревнованиях</t>
  </si>
  <si>
    <t>2.4.3. Организация  муниципального этапа Всероссийской олимпиады школьников. Проведение мероприятий по формированию у подрастающего поколения уважительного отношения ко всем этносам и религиям. («Дружба народов-мир на планете!»). Проведение в образовательных учреждениях конкурсов, круглых столов, диспутов и т. д. По воспитанию патриотизма, культуры мирного поведения, межнациональной и межконфессиональной дружбы,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 («Толерантность и межнациональные конфликты», «Наша истинная национальность-человек», «Мы против насилия и экстремизма», «Гражданская и уголовная ответственность за проявление экстремизма». Проведение родительских собраний, лекториев, встреч с сотрудниками правоохранительных органов,  индивидуальная работа педагога-психолога с детьми «группы риска» по профилактике экстремизма среди обучающихся и студентов (Молодежный экстремизм: формы проявления, профилактика», «Толерантность в правовом государстве, фестиваль национальных культур «Цветная карусель» и т. д.)</t>
  </si>
  <si>
    <t>муниципальное казенное учреждение «Информационно-методический центр», муниципальные бюджетные общеобразовательные учреждения</t>
  </si>
  <si>
    <t xml:space="preserve">Комплексная система выявления и поддержки одаренных и высокомотивированных учащихся. Выявление и профилактическая работа с детьми «группы риска».  Доля учащихся, участвующих  в муниципальном этапе ВсоШ. Доля учащихся , участвующих в мероприятиях по профилактике и предупреждению экстремизма. </t>
  </si>
  <si>
    <t>2.4.4. Организация и проведение мониторинга учебных достижений обучающихся, школьного этапа Всероссийской олимпиады школьников. Проведение тренинга «Воспитание межкультурной компетентности», социологических исследований социальной обстановки в образовательных учреждениях, мониторинга девиантного поведения молодежи, анализа деятельности молодежных субкультур.</t>
  </si>
  <si>
    <t>Количество ежегодно проводимых мониторингов учебных  и внеучебных достижений обучающихся,  социологических исследований, диагностик, мониторингов,  тренингов. Доля учащихся, участвовавших в школьном этапе ВсоШ, в социологических исследованиях, тренингах, диагностиках, мониторингах.</t>
  </si>
  <si>
    <t>Ед.</t>
  </si>
  <si>
    <t>2.5. Социальная защита работников образования</t>
  </si>
  <si>
    <t>2.5.1.Организация и проведение районных конкурсов педагогического мастерства</t>
  </si>
  <si>
    <t>Отдел образования администрации района, муниципальное казенное учреждение «Информационно-методический центр», муниципальные  бюджетные общеобразовательные учреждения района</t>
  </si>
  <si>
    <t>Функционирующая система выявления талантливых педагогов, распространения передового педагогического опыта</t>
  </si>
  <si>
    <t>2.5.2.  Участие победителей районных конкурсов профессионального мастерства о областных и всероссийских конкурсах</t>
  </si>
  <si>
    <t>2.5.3. Выплата подъемных пособий молодым специалистам, именных стипендий</t>
  </si>
  <si>
    <t>Отдел образования администрации района, муниципальные бюджетные общеобразовательные учреждения района</t>
  </si>
  <si>
    <t>Функционирующая система поддержки молодых педагогических работников</t>
  </si>
  <si>
    <t>Функционирующие механизмы стимулирования высокого качества работы и профессионального развития педагогов. Доля педагогов, принявших участие в областных и районных массовых мероприятиях</t>
  </si>
  <si>
    <t>2.5.5. Организация и проведение августовской педагогической конференции)</t>
  </si>
  <si>
    <t>Отдел образования администрации района, муниципальное казенное учреждение «Информационно-методический центр»</t>
  </si>
  <si>
    <t>2.5.6. Подведение итогов районного конкурса «Лучший учитель Мордовского района» (единовременная стимулирующая выплата победителю конкурса)</t>
  </si>
  <si>
    <t xml:space="preserve"> Муниципальное  бюджетное общеобразовательное учреждение "Новопокровская средняя общеобразовательная школа"</t>
  </si>
  <si>
    <t>Функционирующая система поддержки педагогических работников образовательных учреждений системы общего образования. Количество учителей, ежегодно  получающих выплаты</t>
  </si>
  <si>
    <t>Администрация Мордовского района</t>
  </si>
  <si>
    <t>Функционирующая система   обновления кадрового состава педагогов общеобразовательных учреждений</t>
  </si>
  <si>
    <r>
      <rPr>
        <b/>
        <sz val="12"/>
        <color rgb="FF000000"/>
        <rFont val="Times New Roman"/>
        <family val="1"/>
        <charset val="204"/>
      </rPr>
      <t>2.6. Школьное питание в Мордовском районе</t>
    </r>
    <r>
      <rPr>
        <b/>
        <i/>
        <sz val="12"/>
        <color rgb="FF000000"/>
        <rFont val="Times New Roman"/>
        <family val="1"/>
        <charset val="204"/>
      </rPr>
      <t xml:space="preserve"> </t>
    </r>
  </si>
  <si>
    <t>2.6.1. Обеспечение горячим питанием обучающихся муниципальных общеобразовательных учреждений, для которых организован подвоз.</t>
  </si>
  <si>
    <t>муниципальное казенное учреждение «Централизованная бухгалтерия», муниципальные  бюджетные общеобразовательные учреждения района</t>
  </si>
  <si>
    <t>Условия для обеспечения школьников района полноценным, сбалансированным качественным питанием. Охват обучающихся муниципальных общеобразовательных учреждений горячим питанием</t>
  </si>
  <si>
    <t>2.6.2.Организация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</si>
  <si>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бесплатным горячим питанием обучающихся 1-4 классов муниципальных бюджетных общеобразовательных учреждений.</t>
  </si>
  <si>
    <t>2.7.1. Учреждение районных стипендий и грантов одаренным детям в различных видах деятельности. Районный конкурс "Ученик года"</t>
  </si>
  <si>
    <t>Муниципальное казенное учреждение «Информационно-методический центр»</t>
  </si>
  <si>
    <t>Функционирующая система выявления и поддержки одаренных высокомотивированных обучающихся   и воспитанников</t>
  </si>
  <si>
    <t>2.7.2.  Участие в  областных мероприятиях.</t>
  </si>
  <si>
    <t>Учреждения дополнительного образования детей</t>
  </si>
  <si>
    <t>2.7.3. Проведение встречи Главы  района с одаренными детьми</t>
  </si>
  <si>
    <t>Учреждения дополнительного образования детей, общеобразовательные учреждения, муниципальное казенное учреждение «ИМЦ»</t>
  </si>
  <si>
    <t>3. Подпрограмма «Защита прав детей, государственная поддержка детей-сирот и детей с особыми нуждами»</t>
  </si>
  <si>
    <t>3.1. Организация и проведение конкурсов, семинаров для семей, воспитывающих детей – сирот и детей, оставшихся без попечения родителей</t>
  </si>
  <si>
    <t>Поддержка и популиризация семейных форм устройства  детей, оставшихся без попечения родителей.</t>
  </si>
  <si>
    <t>3.2. Организация и проведение выездных заседаний  областной психолого-медико-педагогической комиссии ( в том числе транспортные расходы)</t>
  </si>
  <si>
    <t>Отдел образования администрации района, муниципальные бюджетные образовательные учреждения района</t>
  </si>
  <si>
    <t>Функционирующая система раннего выявления и организация обучения детей с ограниченными возможностями здоровья</t>
  </si>
  <si>
    <t>3.3. Проведение обследования детей специалистами областной психолого-медико-педагогической комиссии с целью формирования логопедических групп в дошкольных образовательных учреждениях ( в том числе транспортные расходы)</t>
  </si>
  <si>
    <t>Отдел образования администрации района, муниципальные бюджетные дошкольные  образовательные учреждения района</t>
  </si>
  <si>
    <t>Функционирующая система раннего выявления и помощи детям, имеющим речевые нарушения</t>
  </si>
  <si>
    <t>3.4. Организация работы «Школы для родителей» с участием специалистов областной психолого-медико-педагогической комиссии</t>
  </si>
  <si>
    <t>Отдел образования администрации района, муниципальные бюджетные   образовательные учреждения района</t>
  </si>
  <si>
    <t>Функционирующая система консультирования родителей по  проблемным вопросам воспитания и обучения детей</t>
  </si>
  <si>
    <t>3.5. Оказание материальной помощи детям, находящимся в социальной палате районной больницы</t>
  </si>
  <si>
    <t>Отдел образования администрации района</t>
  </si>
  <si>
    <t>Функционирующая система оказания материальной помощи детям, находящимся в сложной жизненной ситуации</t>
  </si>
  <si>
    <t>3.6. Организация оздоровления детей   в период летних каникул (софинансирование)</t>
  </si>
  <si>
    <t>Функционирующая система улучшения здоровья обучающихся, создание условия для  полноценного отдыха детей различных социальных групп</t>
  </si>
  <si>
    <t>3.7. Организация отдыха и занятости детей   в период летних каникул</t>
  </si>
  <si>
    <t>Занятость и прафилактика правонарушений детей в летний период</t>
  </si>
  <si>
    <t>3.8. Ежемесячное пособие опекунам на содержание ребенка</t>
  </si>
  <si>
    <t>Отдел образования администрации района, муниципальное казенное учреждение "Централизованная бухгалтерия"</t>
  </si>
  <si>
    <t>Численность детей, находящихся под опекой (попечительством), на которых назначены выплаты денежных средств</t>
  </si>
  <si>
    <t>3.9. Исполнение государственных полномочий по организации и осуществлении деятельности по опеке и попечительству в отношении несовершеннолетних граждан</t>
  </si>
  <si>
    <t>Численность работников, обеспечивающих в муниципальном районе деятельность по опеке и попечительству</t>
  </si>
  <si>
    <t>3.10. Расходы на выплату ежемесячных денежных средств лицам из числа детей-сирот и детей, оставшихся без попечения родителей, обучающимся в общеобразовательных организациях</t>
  </si>
  <si>
    <t>Количество обучающихся муниципальных общеобразовательных учреждений, достигших 18-летноего возраста, получающих ежемесячные денежные средства</t>
  </si>
  <si>
    <t xml:space="preserve">3.11. Осуществление государственных полномочий по организации деятельности комиссий по делам несовершеннолетних и защите их прав </t>
  </si>
  <si>
    <t>Численность работников, обеспечивающих в муниципальном районе деятельность комиссии по делам несовершеннолетних и защите из прав</t>
  </si>
  <si>
    <t>3.12.Реализация проекта "Наше будующее-счастливая семья" за счет средств некоммерческого Фонда поддержки детей, находящихся в трудной жизненной ситуации</t>
  </si>
  <si>
    <t>Отдел образования администрации района, МБОУ ДОД РДТ</t>
  </si>
  <si>
    <t xml:space="preserve">Профилактика семейного неблагополучия и социального сиротства. </t>
  </si>
  <si>
    <t>3.13. Организация горячего питания детей-инвалидов, детей с ограниченными возможностями здоровья,  обучающихся в общеобразовательных учреждениях.</t>
  </si>
  <si>
    <t>Отдел образования администрации района, МКУ "Централизованная бухгалтерия"</t>
  </si>
  <si>
    <t>Численность обучающихся детей-инвалидов, детей с ограниченными возможностями здоровья для которых организовано горячее питание</t>
  </si>
  <si>
    <t>Количество воспитанников муниципальных бюджетных дошкольных образовательных учреждений, получающих ежемесячные денежные средства.</t>
  </si>
  <si>
    <t>4 .Подпрограмма "Обеспечение реализации муниципальной программы и прочие мероприятия в области образования"</t>
  </si>
  <si>
    <t>4.1. Ежемесячная денежная выплата на обеспечение мер социальной поддержки отдельных категорий граждан, работающих в сельской местности и рабочих поселках (руководящих, медицинских, библиотечных работников учреждений образования)</t>
  </si>
  <si>
    <t>Количество специалистов, получающих выплаты в МБДОУ</t>
  </si>
  <si>
    <t>4.2. Предоставление компенсации расходов на оплату жилых помещений, отопления и освещения педагогическим работникам, проживающим и работающим в сельской местности, рабочих поселках (поселках городского типа)</t>
  </si>
  <si>
    <t>Количество педагогических работников, получающих выплаты в МБДОУ</t>
  </si>
  <si>
    <t>4.3.Ежемесячная денежная выплата на обеспечение мер социальной поддержки отдельных категорий граждан, работающих в сельской местности и рабочих поселках (руководящих, медицинских, библиотечных работников учреждений образования)</t>
  </si>
  <si>
    <t>Количество специалистов, получающих выплаты в МБОУ</t>
  </si>
  <si>
    <t>4.4.  Предоставление компенсации расходов на оплату жилых помещений, отопления и освещения педагогическим работникам, проживающим и работающим в сельской местности, рабочих поселках (поселках городского типа)</t>
  </si>
  <si>
    <t>Количество педагогических работников, получающих выплаты в МБОУ, МБДОУ ДОД</t>
  </si>
  <si>
    <t xml:space="preserve">4.5. Оплата труда работников муниципальных учреждений, обеспечивающих техническую эксплуатация зданий муниципальных общеобразовательных орагизаций и подвоз обучающихся в муниципальные общеобразовательные учреждения </t>
  </si>
  <si>
    <t>муниципальное казенное учреждение "Централизованная бухгалтерия"</t>
  </si>
  <si>
    <t>Количество работников, финансируемых за счет субсидии областного бюджета</t>
  </si>
  <si>
    <t>4.6. Приобретение (изготовление) бланков документов об образовании муниципальной образовательной организацией</t>
  </si>
  <si>
    <t>Численность получателей муниципальной услуги соответствующего качества</t>
  </si>
  <si>
    <t>4.7. Расходы на выплаты персоналу ,содержание муниципальных казенных учреждений: учебно-метадические кабинеты, централизованные бухгалтерии</t>
  </si>
  <si>
    <t>муниципальное казенное учреждение "Централизованная бухгалтерия", МКУ "Информационно-методический центр"</t>
  </si>
  <si>
    <t>Количество обслуживаемых учреждений</t>
  </si>
  <si>
    <t>Кол.</t>
  </si>
  <si>
    <t>4.8. Расходы на оплату труда работников, обеспечивающих техническую эксплуатацию зданий муниципальных бюджетных учреждений культуры</t>
  </si>
  <si>
    <t>4.9 Расходы по оперативно техническому обслуживанию объектов электро- сетевого хозяйства детского сада"Росток"</t>
  </si>
  <si>
    <t>4.10 Расходы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</si>
  <si>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Количество обслуживаемых автобусов</t>
  </si>
  <si>
    <t>1. Обеспечение комплексной безопасности образовательного учреждения</t>
  </si>
  <si>
    <t>4.11. Организация мероприятий с целью пропаганды противопожарной безопасности: конкурсы рисунков, соревнований по пожарно-прикладному спорту</t>
  </si>
  <si>
    <t>Снижение случаев травматизма, недопущение гибели людей в муниципальных образовательных учреждениях района.</t>
  </si>
  <si>
    <t>Противопожарная безопасность</t>
  </si>
  <si>
    <t>4.12.Материально- техническое обеспечение пожарной безопасности муниципальных бюджетных образовательных учреждений (оснащение пожарной сигнализацией, пропитка огнезащитным составом, проведение замера сопротивления изоляции, перезарядка огнетушителей, техническое обслуживание пожарной сигнализации, проекты на пожарную сигнализацию,  прямая телефонная связь, техническое обслуживание системы вывода сигнала на пульт в пожарную часть,   проведение проверки технического состояния дымовых и вентиляционных каналов)</t>
  </si>
  <si>
    <t>Отдел образования администрации района, муниципальное казенное учреждение «Централизованная бухгалтерия», образовательные учреждения</t>
  </si>
  <si>
    <t>Обеспечение современных и безопасных условий организации образовательного процесса в образовательных учреждениях. Уровень противопожарной безопасности  муниципальных бюджетных образовательных учреждений</t>
  </si>
  <si>
    <t>Антитеррористическая безопасность</t>
  </si>
  <si>
    <t>Отдел образования администрации района,муниципальное казенное учреждение «Централизованная бухгалтерия»  общеобразовательные учреждения</t>
  </si>
  <si>
    <t>Обеспечение современных и безопасных условий организации образовательного процесса в образовательных учреждениях. Уровень антитеррористической безопасности  муниципальных бюджетных образовательных учреждений</t>
  </si>
  <si>
    <t>4.15. Oграждение забором:</t>
  </si>
  <si>
    <t>Сосновский филиал МБОУ«Новопокровская сош»</t>
  </si>
  <si>
    <t>Черняевский филиал МБОУ «Оборонинская сош»</t>
  </si>
  <si>
    <t>4.16. Резерв материальных средств для ликвидации последствий террористического акта</t>
  </si>
  <si>
    <t xml:space="preserve">                       Итого по Программе</t>
  </si>
  <si>
    <t>Приложение № 2</t>
  </si>
  <si>
    <t xml:space="preserve">к постановлению администрации района </t>
  </si>
  <si>
    <t>Прогноз</t>
  </si>
  <si>
    <t>Наименование подпрограммы/основного мероприятия, услуги (работы)</t>
  </si>
  <si>
    <t>Значение показателя объема услуги (работы)</t>
  </si>
  <si>
    <t>наименование, ед.измерения</t>
  </si>
  <si>
    <t>Итого</t>
  </si>
  <si>
    <t>Федеральный бюджет</t>
  </si>
  <si>
    <t>Областной бюджет</t>
  </si>
  <si>
    <t>Районный бюджет</t>
  </si>
  <si>
    <t>Подпрограмма "Развитие дошкольного образования"</t>
  </si>
  <si>
    <t>Муниципальная услуга по  реализации основной общеобразовательной программы дошкольного образования</t>
  </si>
  <si>
    <t>Дети в возрасте от 1 до 7 лет, человек</t>
  </si>
  <si>
    <t>Подпрограмма "Развитие общего и дополнительного образования"</t>
  </si>
  <si>
    <t>Муниципальная услуга по  реализации общеобразовательных программ начального общего, основного общего и среднего (полного) общего образования</t>
  </si>
  <si>
    <t>Дети в возрасте от 6,5  до 18 лет, человек</t>
  </si>
  <si>
    <t>Муниципальная услуга по  реализации дополнительных образовательных программ</t>
  </si>
  <si>
    <t>Дети в возрасте от 5  до 18 лет, человек</t>
  </si>
  <si>
    <t>Муниципальная услуга по  реализации  дополнительного образования детей на основе персонифицированного финансирования</t>
  </si>
  <si>
    <t>Дети в возрасте от 5  до 18 лет, человек использующих сертификат дополнительного образования в статусе сертификатов персонифицированного финансирования</t>
  </si>
  <si>
    <t>Подпрограмма "Защита прав детей, государственная поддержка детей-сирот и детей с особыми нуждами"</t>
  </si>
  <si>
    <t>Мероприятия под подпрограмме "Защита прав детей, государственная поддержка детей-сирот и детей с особыми нуждами"</t>
  </si>
  <si>
    <t>Дети в возрасте от 0 до 18 лет</t>
  </si>
  <si>
    <t>Организация оздоровления детей в период летних каникул</t>
  </si>
  <si>
    <t>Дети в возрасте от 7 до 14 лет</t>
  </si>
  <si>
    <t>Муниципальная услуга "Социальная поддержка, содержание и воспитание детей-сирот и детей, оставшихся без попечения родителей" Ежемесячное пособие опекунам на содержание ребенка</t>
  </si>
  <si>
    <t>Дети-сироты и дети, оставшиеся без попечения родителей, чел.</t>
  </si>
  <si>
    <t>Исполнение государственных полномочий по организации и осуществлении деятельности по опеке и попечительству в отношении несовершеннолетних граждан</t>
  </si>
  <si>
    <t>Осуществление государственных полномочий по организации деятельности комиссий по делам несовершеннолетних</t>
  </si>
  <si>
    <t>Организация горячего питания детей-инвалидов, обучающихся в общеобразовательных учреждениях.</t>
  </si>
  <si>
    <t>Дети в возрасте от 7 до 18 лет</t>
  </si>
  <si>
    <t>Подпрограмма "Обеспечение реализации государственной программы и прочие мероприятия в области образования"</t>
  </si>
  <si>
    <t>Ежемесячная денежная выплата на обеспечение мер социальной поддержки отдельных категорий граждан, работающих в сельской местности и рабочих поселках (руководящих, медицинских, библиотечных работников учреждений образования)</t>
  </si>
  <si>
    <t>Количество специалистов, получающих выплаты</t>
  </si>
  <si>
    <t>Предоставление компенсации расходов на оплату жилых помещений, отопления и освещения педагогическим работникам, проживающим и работающим в сельской местности, рабочих поселках (поселках городского типа)</t>
  </si>
  <si>
    <t>Количество педагогических работников, получающих выплаты</t>
  </si>
  <si>
    <t>Оплата труда работников муниципальных учреждений, обеспечивающих техническую эксплуатация зданий муниципальных общеобразовательных учреждений и подвоз обучающихся в муниципальные общеобразовательные учреждения</t>
  </si>
  <si>
    <t>Физические лица, человек</t>
  </si>
  <si>
    <t xml:space="preserve"> Расходы на выплаты персоналу муниципальных казенных учреждений: учебно-метадические кабинеты, централизованные бухгалтерии</t>
  </si>
  <si>
    <t>Мероприятия по комплексной безопасности образовательных учреждений</t>
  </si>
  <si>
    <t>Дети в возрасте от 1 до 18 лет</t>
  </si>
  <si>
    <t xml:space="preserve"> Расходы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</si>
  <si>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Количество обслуживаемых   автобусов</t>
  </si>
  <si>
    <t>4.13. Материально- техническое обеспечение антитеррористической безопасности муниципальных бюджетных образовательных учреждений (оснащение тревожными средствами оповещения, оплата услуг вневедомственной охраны,оплата услуг чоп)</t>
  </si>
  <si>
    <t>Создание условияй для организации образовательного процесса в соответствии с санитарно-эпидемиологическими требованиями к организации работы образовательных
организаций в условиях распространения новой коронавирусной инфекции (COVID-19)</t>
  </si>
  <si>
    <t>2.3.1. Реализация мероприятий регионального проекта "Цифровая образованая среда" в общеобразовательных учреждениях  Мордовского района.</t>
  </si>
  <si>
    <t>Обеспечение условий для получения обучающимися услуг дополнительного образования,создание новых мест дополнительного образования по  туристическо-краеведческой,естественно-научной и технической направленности.</t>
  </si>
  <si>
    <t>Шульгинском филиале МБОУ «Новопокровская сош» «Сосновском филиале МБОУ «Новопокровская сош»</t>
  </si>
  <si>
    <t>Обеспечение условий для получения качественного образования</t>
  </si>
  <si>
    <t>2.2.18 Реализация мероприятий по модернизации муниципальных школьных систем образования в Мордовском районе Тамбовской  в Ленинском филиале МБОУ  «Новопокровская сош»,  Ивановском филиале МБОУ «Новопокровская сош»</t>
  </si>
  <si>
    <t>МБОУ « Новопокровская сош» с филиалами МБОУ «Оборонинская сош» с филиалами</t>
  </si>
  <si>
    <t>2.5.4.  Организация и проведение районных конференций, семинаров, выставок,массовых мероприятий с педагогами</t>
  </si>
  <si>
    <t>2.7.  Одаренные дети</t>
  </si>
  <si>
    <t xml:space="preserve">2.2.19. Проведение текущих ремонтов, приобретение оборудования и мебели  </t>
  </si>
  <si>
    <t xml:space="preserve">2.2.20. Проведение текущих ремонтов, приобретение оборудования и мебели  </t>
  </si>
  <si>
    <t xml:space="preserve">2.2.21. Проведение текущих ремонтов, приобретение оборудования и мебели  </t>
  </si>
  <si>
    <t xml:space="preserve">2.2.22. Проведение текущих ремонтов, приобретение оборудования и мебели  </t>
  </si>
  <si>
    <t xml:space="preserve">2.2.23. Проведение текущих ремонтов, приобретение оборудования и мебели  </t>
  </si>
  <si>
    <t xml:space="preserve">2.2.24. Проведение текущих ремонтов, приобретение оборудования и мебели  </t>
  </si>
  <si>
    <t>Большеданиловский филиал МБОУ «Оборонинская сош»Карпельский филиал МБОУ «Оборонинская сош»</t>
  </si>
  <si>
    <t>Лавровский филиал МБОУ«Новопокровская сош»Шульгинский филиал МБОУ«Новопокровская сош»Ивановский филиал МБОУ«Новопокровская сош»</t>
  </si>
  <si>
    <t>2.5.7.Обеспечение ежемесячных выплат студентам, обучающимся в учреждениях профессионального образования по направлению «педагогическое образование» в рамках целевой контрактной подготовки</t>
  </si>
  <si>
    <t>2.1.23. .Реализация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</si>
  <si>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2.2.17 Реализация мероприятий по модернизации школьных систем образования в Мордовском районе Тамбовской области в Ленинском филиале МБОУ  «Новопокровская сош»,  Ивановском филиале МБОУ «Новопокровская сош»</t>
  </si>
  <si>
    <t>2.2.19 Реализация мероприятий посозданию объектов инженерной инфраструктуры и объектов  муниципальной собственности  в Мордовском районе Тамбовской области  в Ленинском филиале МБОУ  «Новопокровская сош»</t>
  </si>
  <si>
    <t>Комплексная система повышения качествка воспитательной работы в школах, оздоровительных лагерях, на профильных площадках, в первичных отделениях детской общественной организации</t>
  </si>
  <si>
    <t>Функциональная система поддержки обучающихся из семей мобилизованных граждан на военную службу.</t>
  </si>
  <si>
    <t>3.14.Обеспечение мер социальной поддержки детям 5-11 классов из семей граждан, призванных на военную службу по  мобилизации , в части предоставления бесплатного питания в муниципальных бюджетных общеобразовательных учреждениях</t>
  </si>
  <si>
    <t>1.7. Единовременная денежная выплата лучшему педагогическому работнику, заключившим трудовой договор с общеобразовательным учреждением по основному месту  работы</t>
  </si>
  <si>
    <t>1.8 Модернизация региональных систем дошкольного образования в рамках подпрограммы "Развитие дошкольного образования" муниципальной программы Мордовского района "Развитие образования"</t>
  </si>
  <si>
    <t>1.9 Софинансирование родительской платы за присмотр и уход за детьми в дошкольных образовательных учреждениях в размере до 40% от установленной стоимости  питания в день на одного ребёнка.</t>
  </si>
  <si>
    <t>1.10 Развитие инфраструктуры дошкольного образования на территории Мордовского района"</t>
  </si>
  <si>
    <t>Отдел образования администрации района, МБДОУ Детский сад "Солнышко"</t>
  </si>
  <si>
    <t xml:space="preserve">Отдел образования администрации района, муниципальное казенное учреждение «Централизованная бухгалтерия» МБДОУ </t>
  </si>
  <si>
    <t>4.11Обеспечение деятельности по организации и предоставлению общеобразовательных услуг</t>
  </si>
  <si>
    <t>2.5.8 Меры стимулирования обучающихся по целевому направлению по педагогическим специальностям</t>
  </si>
  <si>
    <t>2.2.16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Содействие созданию в Мордовском районе Тамбовской области МБОУ «Новопокровская сош» новых мест дополнительного образования детей в рамках федерального проекта "Успех каждого ребенка" нацпроекта" Образование"</t>
  </si>
  <si>
    <t>сводных показателей муниципальных заданий на оказание муниципальных услуг (выполнение работ) муниципальными бюджетными учреждениями Мордовского  района по муниципальной программе Мордовского района "Развитие образования на 2014-2030 годы"</t>
  </si>
  <si>
    <t>Обеспечение мер социальной поддержки детям 5-11 классов из семей граждан, призванных на военную службу по  мобилизации , в части предоставления бесплатного питания в муниципальных бюджетных общеобразовательных учреждениях</t>
  </si>
  <si>
    <t>Дети в возрасте от 11 до 18 лет</t>
  </si>
  <si>
    <t>Обеспечение деятельности по организации и предоставлению общеобразовательных услуг</t>
  </si>
  <si>
    <t>№  689   от 27 .12.2022 г.</t>
  </si>
  <si>
    <t>№ 689  от 27 .12.2022 г.</t>
  </si>
  <si>
    <t>4.12Обеспечение деятельности по организации и предоставлению общеобразовательных услуг</t>
  </si>
  <si>
    <t>Количество работников</t>
  </si>
  <si>
    <t>Отдел образования администрации района, МБОУ "Оборонинская сош", МБОУ "Новопокровская сош"</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</si>
</sst>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00"/>
    <numFmt numFmtId="167" formatCode="#,##0.000"/>
  </numFmts>
  <fonts count="22" x14ac:knownFonts="1">
    <font>
      <sz val="11"/>
      <color rgb="FF000000"/>
      <name val="Calibri"/>
      <family val="2"/>
      <charset val="204"/>
    </font>
    <font>
      <sz val="10"/>
      <name val="Times New Roman"/>
      <family val="1"/>
      <charset val="204"/>
    </font>
    <font>
      <b/>
      <sz val="12"/>
      <color rgb="FF000000"/>
      <name val="Times New Roman"/>
      <family val="1"/>
      <charset val="204"/>
    </font>
    <font>
      <sz val="10"/>
      <color rgb="FF000000"/>
      <name val="Times New Roman"/>
      <family val="1"/>
      <charset val="204"/>
    </font>
    <font>
      <sz val="8"/>
      <color rgb="FF000000"/>
      <name val="Times New Roman"/>
      <family val="1"/>
      <charset val="204"/>
    </font>
    <font>
      <b/>
      <sz val="10"/>
      <color rgb="FF000000"/>
      <name val="Times New Roman"/>
      <family val="1"/>
      <charset val="204"/>
    </font>
    <font>
      <sz val="10"/>
      <color rgb="FFFF0000"/>
      <name val="Times New Roman"/>
      <family val="1"/>
      <charset val="204"/>
    </font>
    <font>
      <sz val="12"/>
      <color rgb="FF000000"/>
      <name val="Times New Roman"/>
      <family val="1"/>
      <charset val="204"/>
    </font>
    <font>
      <b/>
      <i/>
      <sz val="12"/>
      <color rgb="FF000000"/>
      <name val="Times New Roman"/>
      <family val="1"/>
      <charset val="204"/>
    </font>
    <font>
      <b/>
      <sz val="11"/>
      <color rgb="FF000000"/>
      <name val="Calibri"/>
      <family val="2"/>
      <charset val="204"/>
    </font>
    <font>
      <sz val="8"/>
      <color rgb="FFFF0000"/>
      <name val="Times New Roman"/>
      <family val="1"/>
      <charset val="204"/>
    </font>
    <font>
      <sz val="9"/>
      <color rgb="FF000000"/>
      <name val="Times New Roman"/>
      <family val="1"/>
      <charset val="204"/>
    </font>
    <font>
      <b/>
      <sz val="9"/>
      <color rgb="FF26282F"/>
      <name val="Times New Roman"/>
      <family val="1"/>
      <charset val="204"/>
    </font>
    <font>
      <b/>
      <sz val="12"/>
      <color rgb="FF26282F"/>
      <name val="Times New Roman"/>
      <family val="1"/>
      <charset val="204"/>
    </font>
    <font>
      <sz val="6"/>
      <color rgb="FF000000"/>
      <name val="Times New Roman"/>
      <family val="1"/>
      <charset val="204"/>
    </font>
    <font>
      <b/>
      <sz val="9"/>
      <color rgb="FF000000"/>
      <name val="Times New Roman"/>
      <family val="1"/>
      <charset val="204"/>
    </font>
    <font>
      <sz val="9"/>
      <color theme="1"/>
      <name val="Times New Roman"/>
      <family val="1"/>
      <charset val="204"/>
    </font>
    <font>
      <sz val="10"/>
      <color theme="1"/>
      <name val="Times New Roman"/>
      <family val="1"/>
      <charset val="204"/>
    </font>
    <font>
      <sz val="11"/>
      <color theme="1"/>
      <name val="Times New Roman"/>
      <family val="1"/>
      <charset val="204"/>
    </font>
    <font>
      <b/>
      <sz val="10"/>
      <color rgb="FFFF0000"/>
      <name val="Times New Roman"/>
      <family val="1"/>
      <charset val="204"/>
    </font>
    <font>
      <sz val="11"/>
      <color rgb="FF000000"/>
      <name val="Times New Roman"/>
      <family val="1"/>
      <charset val="204"/>
    </font>
    <font>
      <b/>
      <sz val="10"/>
      <color theme="1"/>
      <name val="Times New Roman"/>
      <family val="1"/>
      <charset val="204"/>
    </font>
  </fonts>
  <fills count="9">
    <fill>
      <patternFill patternType="none"/>
    </fill>
    <fill>
      <patternFill patternType="gray125"/>
    </fill>
    <fill>
      <patternFill patternType="solid">
        <fgColor rgb="FFFFFFFF"/>
        <bgColor rgb="FFFFFFCC"/>
      </patternFill>
    </fill>
    <fill>
      <patternFill patternType="solid">
        <fgColor theme="0"/>
        <bgColor rgb="FFFF6600"/>
      </patternFill>
    </fill>
    <fill>
      <patternFill patternType="solid">
        <fgColor theme="0"/>
        <bgColor rgb="FFFFFFCC"/>
      </patternFill>
    </fill>
    <fill>
      <patternFill patternType="solid">
        <fgColor theme="0"/>
        <bgColor indexed="64"/>
      </patternFill>
    </fill>
    <fill>
      <patternFill patternType="solid">
        <fgColor theme="5" tint="0.79998168889431442"/>
        <bgColor indexed="64"/>
      </patternFill>
    </fill>
    <fill>
      <patternFill patternType="solid">
        <fgColor theme="5" tint="0.79998168889431442"/>
        <bgColor rgb="FFFFFFCC"/>
      </patternFill>
    </fill>
    <fill>
      <patternFill patternType="solid">
        <fgColor theme="5" tint="0.39997558519241921"/>
        <bgColor rgb="FFFFFFCC"/>
      </patternFill>
    </fill>
  </fills>
  <borders count="63">
    <border>
      <left/>
      <right/>
      <top/>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right style="medium">
        <color auto="1"/>
      </right>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style="medium">
        <color auto="1"/>
      </left>
      <right/>
      <top style="medium">
        <color auto="1"/>
      </top>
      <bottom style="medium">
        <color auto="1"/>
      </bottom>
      <diagonal/>
    </border>
    <border>
      <left style="thin">
        <color auto="1"/>
      </left>
      <right style="thin">
        <color auto="1"/>
      </right>
      <top style="thin">
        <color auto="1"/>
      </top>
      <bottom style="thin">
        <color auto="1"/>
      </bottom>
      <diagonal/>
    </border>
    <border>
      <left/>
      <right style="medium">
        <color auto="1"/>
      </right>
      <top style="medium">
        <color auto="1"/>
      </top>
      <bottom/>
      <diagonal/>
    </border>
    <border>
      <left style="medium">
        <color auto="1"/>
      </left>
      <right/>
      <top/>
      <bottom style="medium">
        <color auto="1"/>
      </bottom>
      <diagonal/>
    </border>
    <border>
      <left style="medium">
        <color auto="1"/>
      </left>
      <right style="medium">
        <color auto="1"/>
      </right>
      <top style="thin">
        <color auto="1"/>
      </top>
      <bottom/>
      <diagonal/>
    </border>
    <border>
      <left style="medium">
        <color auto="1"/>
      </left>
      <right style="medium">
        <color auto="1"/>
      </right>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diagonal/>
    </border>
    <border>
      <left/>
      <right/>
      <top/>
      <bottom style="medium">
        <color auto="1"/>
      </bottom>
      <diagonal/>
    </border>
    <border>
      <left style="medium">
        <color auto="1"/>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thin">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indexed="64"/>
      </right>
      <top style="thin">
        <color auto="1"/>
      </top>
      <bottom/>
      <diagonal/>
    </border>
    <border>
      <left style="medium">
        <color indexed="64"/>
      </left>
      <right style="medium">
        <color indexed="64"/>
      </right>
      <top style="thin">
        <color auto="1"/>
      </top>
      <bottom style="thin">
        <color auto="1"/>
      </bottom>
      <diagonal/>
    </border>
    <border>
      <left/>
      <right style="medium">
        <color auto="1"/>
      </right>
      <top style="thin">
        <color auto="1"/>
      </top>
      <bottom style="medium">
        <color auto="1"/>
      </bottom>
      <diagonal/>
    </border>
    <border>
      <left/>
      <right/>
      <top style="thin">
        <color auto="1"/>
      </top>
      <bottom/>
      <diagonal/>
    </border>
    <border>
      <left/>
      <right/>
      <top/>
      <bottom style="thin">
        <color auto="1"/>
      </bottom>
      <diagonal/>
    </border>
    <border>
      <left style="thin">
        <color auto="1"/>
      </left>
      <right/>
      <top style="medium">
        <color auto="1"/>
      </top>
      <bottom/>
      <diagonal/>
    </border>
    <border>
      <left style="thin">
        <color auto="1"/>
      </left>
      <right/>
      <top/>
      <bottom/>
      <diagonal/>
    </border>
    <border>
      <left style="thin">
        <color auto="1"/>
      </left>
      <right/>
      <top style="thin">
        <color auto="1"/>
      </top>
      <bottom/>
      <diagonal/>
    </border>
    <border>
      <left style="medium">
        <color auto="1"/>
      </left>
      <right style="thin">
        <color auto="1"/>
      </right>
      <top/>
      <bottom/>
      <diagonal/>
    </border>
    <border>
      <left/>
      <right style="thin">
        <color auto="1"/>
      </right>
      <top/>
      <bottom style="medium">
        <color auto="1"/>
      </bottom>
      <diagonal/>
    </border>
    <border>
      <left/>
      <right/>
      <top style="thin">
        <color auto="1"/>
      </top>
      <bottom style="thin">
        <color auto="1"/>
      </bottom>
      <diagonal/>
    </border>
    <border>
      <left/>
      <right/>
      <top style="medium">
        <color auto="1"/>
      </top>
      <bottom/>
      <diagonal/>
    </border>
    <border>
      <left/>
      <right style="thin">
        <color auto="1"/>
      </right>
      <top/>
      <bottom style="thin">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s>
  <cellStyleXfs count="1">
    <xf numFmtId="0" fontId="0" fillId="0" borderId="0"/>
  </cellStyleXfs>
  <cellXfs count="505">
    <xf numFmtId="0" fontId="0" fillId="0" borderId="0" xfId="0"/>
    <xf numFmtId="0" fontId="1" fillId="2" borderId="0" xfId="0" applyFont="1" applyFill="1" applyAlignment="1">
      <alignment vertical="center"/>
    </xf>
    <xf numFmtId="0" fontId="3" fillId="0" borderId="0" xfId="0" applyFont="1"/>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xf>
    <xf numFmtId="0" fontId="3" fillId="2" borderId="3" xfId="0" applyFont="1" applyFill="1" applyBorder="1" applyAlignment="1">
      <alignment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7" xfId="0" applyFont="1" applyFill="1" applyBorder="1" applyAlignment="1">
      <alignment horizontal="right" vertical="center" wrapText="1"/>
    </xf>
    <xf numFmtId="4" fontId="3" fillId="2" borderId="4" xfId="0" applyNumberFormat="1" applyFont="1" applyFill="1" applyBorder="1" applyAlignment="1">
      <alignment horizontal="center" vertical="center"/>
    </xf>
    <xf numFmtId="0" fontId="3" fillId="2" borderId="7" xfId="0" applyFont="1" applyFill="1" applyBorder="1" applyAlignment="1">
      <alignment vertical="center" wrapText="1"/>
    </xf>
    <xf numFmtId="0" fontId="3" fillId="2" borderId="4" xfId="0" applyFont="1" applyFill="1" applyBorder="1" applyAlignment="1">
      <alignment vertical="center" wrapText="1"/>
    </xf>
    <xf numFmtId="0" fontId="3" fillId="2" borderId="9" xfId="0" applyFont="1" applyFill="1" applyBorder="1" applyAlignment="1">
      <alignment vertical="center" wrapText="1"/>
    </xf>
    <xf numFmtId="0" fontId="3" fillId="0" borderId="7" xfId="0" applyFont="1" applyBorder="1" applyAlignment="1">
      <alignment vertical="center" wrapText="1"/>
    </xf>
    <xf numFmtId="0" fontId="3" fillId="0" borderId="10" xfId="0"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xf>
    <xf numFmtId="0" fontId="5"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0" fillId="0" borderId="2" xfId="0" applyBorder="1"/>
    <xf numFmtId="0" fontId="3" fillId="2" borderId="13" xfId="0" applyFont="1" applyFill="1" applyBorder="1" applyAlignment="1">
      <alignment horizontal="center" vertical="center"/>
    </xf>
    <xf numFmtId="0" fontId="0" fillId="0" borderId="14" xfId="0" applyBorder="1"/>
    <xf numFmtId="0" fontId="0" fillId="0" borderId="16" xfId="0" applyBorder="1"/>
    <xf numFmtId="0" fontId="4" fillId="2" borderId="3" xfId="0" applyFont="1" applyFill="1" applyBorder="1" applyAlignment="1">
      <alignment vertical="center"/>
    </xf>
    <xf numFmtId="0" fontId="3" fillId="2" borderId="2" xfId="0" applyFont="1" applyFill="1" applyBorder="1" applyAlignment="1">
      <alignment vertical="center" wrapText="1"/>
    </xf>
    <xf numFmtId="0" fontId="6" fillId="2" borderId="4" xfId="0" applyFont="1" applyFill="1" applyBorder="1" applyAlignment="1">
      <alignment horizontal="center" vertical="center"/>
    </xf>
    <xf numFmtId="0" fontId="4" fillId="2" borderId="18" xfId="0" applyFont="1" applyFill="1" applyBorder="1" applyAlignment="1">
      <alignment horizontal="center" vertical="center"/>
    </xf>
    <xf numFmtId="0" fontId="3" fillId="2" borderId="8" xfId="0" applyFont="1" applyFill="1" applyBorder="1" applyAlignment="1">
      <alignment vertical="center" wrapText="1"/>
    </xf>
    <xf numFmtId="0" fontId="3" fillId="2" borderId="2" xfId="0" applyFont="1" applyFill="1" applyBorder="1" applyAlignment="1">
      <alignment horizontal="justify" vertical="center"/>
    </xf>
    <xf numFmtId="0" fontId="3"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0" fontId="3" fillId="2" borderId="2" xfId="0" applyFont="1" applyFill="1" applyBorder="1" applyAlignment="1">
      <alignment vertical="center"/>
    </xf>
    <xf numFmtId="0" fontId="5" fillId="2" borderId="4" xfId="0" applyFont="1" applyFill="1" applyBorder="1" applyAlignment="1">
      <alignment horizontal="center" vertical="center" wrapText="1"/>
    </xf>
    <xf numFmtId="4" fontId="5" fillId="2" borderId="4" xfId="0" applyNumberFormat="1" applyFont="1" applyFill="1" applyBorder="1" applyAlignment="1">
      <alignment horizontal="center" vertical="center"/>
    </xf>
    <xf numFmtId="0" fontId="3" fillId="2" borderId="13" xfId="0" applyFont="1" applyFill="1" applyBorder="1" applyAlignment="1">
      <alignment vertical="center"/>
    </xf>
    <xf numFmtId="0" fontId="3" fillId="2" borderId="4" xfId="0" applyFont="1" applyFill="1" applyBorder="1" applyAlignment="1">
      <alignment vertical="center"/>
    </xf>
    <xf numFmtId="0" fontId="5" fillId="2" borderId="7" xfId="0" applyFont="1" applyFill="1" applyBorder="1" applyAlignment="1">
      <alignment horizontal="center" vertical="center"/>
    </xf>
    <xf numFmtId="0" fontId="5" fillId="2" borderId="9" xfId="0" applyFont="1" applyFill="1" applyBorder="1" applyAlignment="1">
      <alignment horizontal="center" vertical="center"/>
    </xf>
    <xf numFmtId="0" fontId="3" fillId="0" borderId="2" xfId="0" applyFont="1" applyBorder="1" applyAlignment="1">
      <alignment horizontal="center" vertical="center" wrapText="1"/>
    </xf>
    <xf numFmtId="0" fontId="4" fillId="2" borderId="1" xfId="0" applyFont="1" applyFill="1" applyBorder="1" applyAlignment="1">
      <alignment horizontal="center" vertical="center"/>
    </xf>
    <xf numFmtId="0" fontId="3" fillId="2" borderId="5" xfId="0" applyFont="1" applyFill="1" applyBorder="1" applyAlignment="1">
      <alignment vertical="center" wrapText="1"/>
    </xf>
    <xf numFmtId="0" fontId="3" fillId="2" borderId="19" xfId="0" applyFont="1" applyFill="1" applyBorder="1" applyAlignment="1">
      <alignment vertical="center" wrapText="1"/>
    </xf>
    <xf numFmtId="0" fontId="4" fillId="2" borderId="3" xfId="0" applyFont="1" applyFill="1" applyBorder="1" applyAlignment="1">
      <alignment horizontal="center" vertical="center"/>
    </xf>
    <xf numFmtId="0" fontId="3" fillId="2" borderId="4" xfId="0" applyFont="1" applyFill="1" applyBorder="1" applyAlignment="1">
      <alignment horizontal="justify" vertical="center" wrapText="1"/>
    </xf>
    <xf numFmtId="0" fontId="3" fillId="2" borderId="10" xfId="0" applyFont="1" applyFill="1" applyBorder="1" applyAlignment="1">
      <alignment horizontal="center" vertical="center" wrapText="1"/>
    </xf>
    <xf numFmtId="0" fontId="3" fillId="2" borderId="7" xfId="0" applyFont="1" applyFill="1" applyBorder="1" applyAlignment="1">
      <alignment horizontal="justify" vertical="center" wrapText="1"/>
    </xf>
    <xf numFmtId="4" fontId="3" fillId="2" borderId="7" xfId="0" applyNumberFormat="1" applyFont="1" applyFill="1" applyBorder="1" applyAlignment="1">
      <alignment horizontal="center" vertical="center"/>
    </xf>
    <xf numFmtId="0" fontId="3" fillId="2" borderId="10" xfId="0" applyFont="1" applyFill="1" applyBorder="1" applyAlignment="1">
      <alignment horizontal="center" vertical="center"/>
    </xf>
    <xf numFmtId="0" fontId="6" fillId="2" borderId="10" xfId="0" applyFont="1" applyFill="1" applyBorder="1" applyAlignment="1">
      <alignment horizontal="center" vertical="center"/>
    </xf>
    <xf numFmtId="0" fontId="3" fillId="2" borderId="20" xfId="0" applyFont="1" applyFill="1" applyBorder="1" applyAlignment="1">
      <alignment vertical="center" wrapText="1"/>
    </xf>
    <xf numFmtId="0" fontId="6" fillId="2" borderId="2" xfId="0" applyFont="1" applyFill="1" applyBorder="1" applyAlignment="1">
      <alignment horizontal="center" vertical="center"/>
    </xf>
    <xf numFmtId="0" fontId="4" fillId="2" borderId="20" xfId="0" applyFont="1" applyFill="1" applyBorder="1" applyAlignment="1">
      <alignment horizontal="center" vertical="center"/>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xf>
    <xf numFmtId="4" fontId="3" fillId="2" borderId="22" xfId="0" applyNumberFormat="1" applyFont="1" applyFill="1" applyBorder="1" applyAlignment="1">
      <alignment horizontal="center" vertical="center"/>
    </xf>
    <xf numFmtId="164" fontId="3" fillId="2" borderId="22" xfId="0" applyNumberFormat="1" applyFont="1" applyFill="1" applyBorder="1" applyAlignment="1">
      <alignment horizontal="center" vertical="center"/>
    </xf>
    <xf numFmtId="0" fontId="6" fillId="2" borderId="2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164" fontId="3" fillId="2" borderId="15" xfId="0" applyNumberFormat="1" applyFont="1" applyFill="1" applyBorder="1" applyAlignment="1">
      <alignment horizontal="center" vertical="center"/>
    </xf>
    <xf numFmtId="0" fontId="6" fillId="2" borderId="16" xfId="0" applyFont="1" applyFill="1" applyBorder="1" applyAlignment="1">
      <alignment horizontal="center" vertical="center"/>
    </xf>
    <xf numFmtId="0" fontId="3" fillId="2" borderId="11" xfId="0" applyFont="1" applyFill="1" applyBorder="1" applyAlignment="1">
      <alignment horizontal="center" vertical="center" wrapText="1"/>
    </xf>
    <xf numFmtId="0" fontId="3" fillId="2" borderId="26"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22" xfId="0" applyFont="1" applyFill="1" applyBorder="1" applyAlignment="1">
      <alignment horizontal="center" vertical="center" wrapText="1"/>
    </xf>
    <xf numFmtId="165" fontId="3" fillId="2" borderId="22" xfId="0" applyNumberFormat="1" applyFont="1" applyFill="1" applyBorder="1" applyAlignment="1">
      <alignment horizontal="center" vertical="center"/>
    </xf>
    <xf numFmtId="0" fontId="3" fillId="2" borderId="25" xfId="0" applyFont="1" applyFill="1" applyBorder="1" applyAlignment="1">
      <alignment horizontal="center" vertical="center"/>
    </xf>
    <xf numFmtId="165" fontId="3" fillId="2" borderId="25" xfId="0" applyNumberFormat="1" applyFont="1" applyFill="1" applyBorder="1" applyAlignment="1">
      <alignment horizontal="center" vertical="center"/>
    </xf>
    <xf numFmtId="164" fontId="3" fillId="2" borderId="25" xfId="0" applyNumberFormat="1" applyFont="1" applyFill="1" applyBorder="1" applyAlignment="1">
      <alignment horizontal="center" vertical="center"/>
    </xf>
    <xf numFmtId="0" fontId="6" fillId="2" borderId="29" xfId="0" applyFont="1" applyFill="1" applyBorder="1" applyAlignment="1">
      <alignment horizontal="center" vertical="center"/>
    </xf>
    <xf numFmtId="0" fontId="3" fillId="2" borderId="31" xfId="0" applyFont="1" applyFill="1" applyBorder="1" applyAlignment="1">
      <alignment horizontal="center" vertical="center"/>
    </xf>
    <xf numFmtId="165" fontId="3" fillId="2" borderId="31" xfId="0" applyNumberFormat="1" applyFont="1" applyFill="1" applyBorder="1" applyAlignment="1">
      <alignment horizontal="center" vertical="center"/>
    </xf>
    <xf numFmtId="164" fontId="3" fillId="2" borderId="31" xfId="0" applyNumberFormat="1" applyFont="1" applyFill="1" applyBorder="1" applyAlignment="1">
      <alignment horizontal="center" vertical="center"/>
    </xf>
    <xf numFmtId="0" fontId="6" fillId="2" borderId="32" xfId="0" applyFont="1" applyFill="1" applyBorder="1" applyAlignment="1">
      <alignment horizontal="center" vertical="center"/>
    </xf>
    <xf numFmtId="165" fontId="3" fillId="2" borderId="9" xfId="0" applyNumberFormat="1" applyFont="1" applyFill="1" applyBorder="1" applyAlignment="1">
      <alignment horizontal="center" vertical="center"/>
    </xf>
    <xf numFmtId="164" fontId="3" fillId="2" borderId="9" xfId="0" applyNumberFormat="1" applyFont="1" applyFill="1" applyBorder="1" applyAlignment="1">
      <alignment horizontal="center" vertical="center"/>
    </xf>
    <xf numFmtId="0" fontId="6" fillId="2" borderId="33" xfId="0" applyFont="1" applyFill="1" applyBorder="1" applyAlignment="1">
      <alignment horizontal="center" vertical="center"/>
    </xf>
    <xf numFmtId="0" fontId="3" fillId="2" borderId="34" xfId="0" applyFont="1" applyFill="1" applyBorder="1" applyAlignment="1">
      <alignment horizontal="center" vertical="center"/>
    </xf>
    <xf numFmtId="165" fontId="3" fillId="2" borderId="34" xfId="0" applyNumberFormat="1" applyFont="1" applyFill="1" applyBorder="1" applyAlignment="1">
      <alignment horizontal="center" vertical="center"/>
    </xf>
    <xf numFmtId="164" fontId="3" fillId="2" borderId="34" xfId="0" applyNumberFormat="1" applyFont="1" applyFill="1" applyBorder="1" applyAlignment="1">
      <alignment horizontal="center" vertical="center"/>
    </xf>
    <xf numFmtId="0" fontId="6" fillId="2" borderId="35" xfId="0" applyFont="1" applyFill="1" applyBorder="1" applyAlignment="1">
      <alignment horizontal="center" vertical="center"/>
    </xf>
    <xf numFmtId="0" fontId="3" fillId="2" borderId="30" xfId="0" applyFont="1" applyFill="1" applyBorder="1" applyAlignment="1">
      <alignment horizontal="center" vertical="center" wrapText="1"/>
    </xf>
    <xf numFmtId="0" fontId="5" fillId="2" borderId="26" xfId="0" applyFont="1" applyFill="1" applyBorder="1" applyAlignment="1">
      <alignment horizontal="center" vertical="center"/>
    </xf>
    <xf numFmtId="0" fontId="5" fillId="2" borderId="26" xfId="0" applyFont="1" applyFill="1" applyBorder="1" applyAlignment="1">
      <alignment horizontal="center" vertical="center" wrapText="1"/>
    </xf>
    <xf numFmtId="4" fontId="5" fillId="2" borderId="26" xfId="0" applyNumberFormat="1" applyFont="1" applyFill="1" applyBorder="1" applyAlignment="1">
      <alignment horizontal="center" vertical="center"/>
    </xf>
    <xf numFmtId="0" fontId="3" fillId="2" borderId="9" xfId="0" applyFont="1" applyFill="1" applyBorder="1" applyAlignment="1">
      <alignment vertical="center"/>
    </xf>
    <xf numFmtId="4" fontId="5" fillId="2" borderId="9" xfId="0" applyNumberFormat="1" applyFont="1" applyFill="1" applyBorder="1" applyAlignment="1">
      <alignment horizontal="center" vertical="center"/>
    </xf>
    <xf numFmtId="164" fontId="5" fillId="2" borderId="9" xfId="0" applyNumberFormat="1" applyFont="1" applyFill="1" applyBorder="1" applyAlignment="1">
      <alignment horizontal="center" vertical="center"/>
    </xf>
    <xf numFmtId="4" fontId="3" fillId="2" borderId="4" xfId="0" applyNumberFormat="1" applyFont="1" applyFill="1" applyBorder="1" applyAlignment="1">
      <alignment horizontal="center" vertical="center" wrapText="1"/>
    </xf>
    <xf numFmtId="166" fontId="3" fillId="2" borderId="4" xfId="0" applyNumberFormat="1" applyFont="1" applyFill="1" applyBorder="1" applyAlignment="1">
      <alignment horizontal="center" vertical="center" wrapText="1"/>
    </xf>
    <xf numFmtId="167" fontId="3" fillId="2" borderId="4" xfId="0" applyNumberFormat="1" applyFont="1" applyFill="1" applyBorder="1" applyAlignment="1">
      <alignment horizontal="center" vertical="center" wrapText="1"/>
    </xf>
    <xf numFmtId="0" fontId="3" fillId="2" borderId="10" xfId="0" applyFont="1" applyFill="1" applyBorder="1" applyAlignment="1">
      <alignment vertical="center" wrapText="1"/>
    </xf>
    <xf numFmtId="0" fontId="3"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2" borderId="1" xfId="0" applyFont="1" applyFill="1" applyBorder="1" applyAlignment="1">
      <alignment vertical="center" wrapText="1"/>
    </xf>
    <xf numFmtId="0" fontId="3" fillId="2" borderId="13" xfId="0" applyFont="1" applyFill="1" applyBorder="1" applyAlignment="1">
      <alignment vertical="center" wrapText="1"/>
    </xf>
    <xf numFmtId="0" fontId="4" fillId="2" borderId="13" xfId="0" applyFont="1" applyFill="1" applyBorder="1" applyAlignment="1">
      <alignment vertical="center" wrapText="1"/>
    </xf>
    <xf numFmtId="0" fontId="3" fillId="2" borderId="13" xfId="0" applyFont="1" applyFill="1" applyBorder="1" applyAlignment="1">
      <alignment horizontal="center" vertical="center" wrapText="1"/>
    </xf>
    <xf numFmtId="0" fontId="4" fillId="2" borderId="2" xfId="0" applyFont="1" applyFill="1" applyBorder="1" applyAlignment="1">
      <alignment vertical="center" wrapText="1"/>
    </xf>
    <xf numFmtId="0" fontId="3" fillId="0" borderId="4" xfId="0" applyFont="1" applyBorder="1" applyAlignment="1">
      <alignment horizontal="center" vertical="center" wrapText="1"/>
    </xf>
    <xf numFmtId="0" fontId="3" fillId="2" borderId="19" xfId="0" applyFont="1" applyFill="1" applyBorder="1" applyAlignment="1">
      <alignment horizontal="center" vertical="center" wrapText="1"/>
    </xf>
    <xf numFmtId="0" fontId="5" fillId="2" borderId="13" xfId="0" applyFont="1" applyFill="1" applyBorder="1" applyAlignment="1">
      <alignment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vertical="center" wrapText="1"/>
    </xf>
    <xf numFmtId="4" fontId="5" fillId="2" borderId="4" xfId="0" applyNumberFormat="1"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11" xfId="0" applyFont="1" applyFill="1" applyBorder="1" applyAlignment="1">
      <alignment vertical="center" wrapText="1"/>
    </xf>
    <xf numFmtId="0" fontId="3" fillId="2" borderId="18" xfId="0" applyFont="1" applyFill="1" applyBorder="1" applyAlignment="1">
      <alignment vertical="center" wrapText="1"/>
    </xf>
    <xf numFmtId="0" fontId="6" fillId="2" borderId="1" xfId="0" applyFont="1" applyFill="1" applyBorder="1" applyAlignment="1">
      <alignment vertical="center" wrapText="1"/>
    </xf>
    <xf numFmtId="0" fontId="6" fillId="2" borderId="13" xfId="0" applyFont="1" applyFill="1" applyBorder="1" applyAlignment="1">
      <alignment vertical="center" wrapText="1"/>
    </xf>
    <xf numFmtId="0" fontId="5" fillId="2" borderId="2" xfId="0" applyFont="1" applyFill="1" applyBorder="1" applyAlignment="1">
      <alignment vertical="center" wrapText="1"/>
    </xf>
    <xf numFmtId="0" fontId="5" fillId="2" borderId="5" xfId="0" applyFont="1" applyFill="1" applyBorder="1" applyAlignment="1">
      <alignment horizontal="right" vertical="center" wrapText="1"/>
    </xf>
    <xf numFmtId="0" fontId="5" fillId="2" borderId="4" xfId="0" applyFont="1" applyFill="1" applyBorder="1" applyAlignment="1">
      <alignment horizontal="right" vertical="center" wrapText="1"/>
    </xf>
    <xf numFmtId="0" fontId="3" fillId="2" borderId="8"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7" fillId="2" borderId="2" xfId="0" applyFont="1" applyFill="1" applyBorder="1" applyAlignment="1">
      <alignment vertical="center" wrapText="1"/>
    </xf>
    <xf numFmtId="0" fontId="3" fillId="2" borderId="5" xfId="0" applyFont="1" applyFill="1" applyBorder="1" applyAlignment="1">
      <alignment horizontal="right" vertical="center" wrapText="1"/>
    </xf>
    <xf numFmtId="0" fontId="7" fillId="2" borderId="13" xfId="0" applyFont="1" applyFill="1" applyBorder="1" applyAlignment="1">
      <alignment vertical="center" wrapText="1"/>
    </xf>
    <xf numFmtId="0" fontId="3" fillId="2" borderId="4" xfId="0" applyFont="1" applyFill="1" applyBorder="1" applyAlignment="1">
      <alignment horizontal="right" vertical="center" wrapText="1"/>
    </xf>
    <xf numFmtId="0" fontId="5"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7" fillId="2" borderId="26" xfId="0" applyFont="1" applyFill="1" applyBorder="1" applyAlignment="1">
      <alignment vertical="center" wrapText="1"/>
    </xf>
    <xf numFmtId="0" fontId="7" fillId="2" borderId="9" xfId="0" applyFont="1" applyFill="1" applyBorder="1" applyAlignment="1">
      <alignment vertical="center" wrapText="1"/>
    </xf>
    <xf numFmtId="0" fontId="3" fillId="2" borderId="9" xfId="0" applyFont="1" applyFill="1" applyBorder="1" applyAlignment="1">
      <alignment horizontal="right" vertical="center" wrapText="1"/>
    </xf>
    <xf numFmtId="0" fontId="9" fillId="0" borderId="27" xfId="0" applyFont="1" applyBorder="1" applyAlignment="1">
      <alignment horizontal="center"/>
    </xf>
    <xf numFmtId="0" fontId="3" fillId="2" borderId="13" xfId="0" applyFont="1" applyFill="1" applyBorder="1" applyAlignment="1">
      <alignment horizontal="right" vertical="center" wrapText="1"/>
    </xf>
    <xf numFmtId="164" fontId="3" fillId="2" borderId="4" xfId="0" applyNumberFormat="1" applyFont="1" applyFill="1" applyBorder="1" applyAlignment="1">
      <alignment horizontal="center" vertical="center" wrapText="1"/>
    </xf>
    <xf numFmtId="0" fontId="3" fillId="2" borderId="2" xfId="0" applyFont="1" applyFill="1" applyBorder="1" applyAlignment="1">
      <alignment horizontal="right" vertical="center" wrapText="1"/>
    </xf>
    <xf numFmtId="0" fontId="3" fillId="2" borderId="15" xfId="0" applyFont="1" applyFill="1" applyBorder="1" applyAlignment="1">
      <alignment vertical="center"/>
    </xf>
    <xf numFmtId="0" fontId="3" fillId="2" borderId="15" xfId="0" applyFont="1" applyFill="1" applyBorder="1" applyAlignment="1">
      <alignment horizontal="right" vertical="center" wrapText="1"/>
    </xf>
    <xf numFmtId="164" fontId="3" fillId="0" borderId="4" xfId="0" applyNumberFormat="1" applyFont="1" applyBorder="1" applyAlignment="1">
      <alignment horizontal="center" vertical="center" wrapText="1"/>
    </xf>
    <xf numFmtId="0" fontId="3" fillId="2" borderId="21" xfId="0" applyFont="1" applyFill="1" applyBorder="1" applyAlignment="1">
      <alignment horizontal="right" vertical="center" wrapText="1"/>
    </xf>
    <xf numFmtId="0" fontId="5" fillId="2" borderId="23" xfId="0" applyFont="1" applyFill="1" applyBorder="1" applyAlignment="1">
      <alignment horizontal="center" vertical="center" wrapText="1"/>
    </xf>
    <xf numFmtId="164" fontId="3" fillId="2" borderId="2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3" xfId="0" applyFont="1" applyFill="1" applyBorder="1" applyAlignment="1">
      <alignment vertical="center" wrapText="1"/>
    </xf>
    <xf numFmtId="0" fontId="4" fillId="2" borderId="8" xfId="0" applyFont="1" applyFill="1" applyBorder="1" applyAlignment="1">
      <alignment horizontal="center" vertical="center" wrapText="1"/>
    </xf>
    <xf numFmtId="0" fontId="3" fillId="2" borderId="11" xfId="0" applyFont="1" applyFill="1" applyBorder="1" applyAlignment="1">
      <alignment horizontal="right" vertical="center" wrapText="1"/>
    </xf>
    <xf numFmtId="0" fontId="3" fillId="2" borderId="1" xfId="0" applyFont="1" applyFill="1" applyBorder="1" applyAlignment="1">
      <alignment horizontal="right" vertical="center" wrapText="1"/>
    </xf>
    <xf numFmtId="0" fontId="2" fillId="2" borderId="8" xfId="0" applyFont="1" applyFill="1" applyBorder="1" applyAlignment="1">
      <alignment horizontal="right" vertical="center" wrapText="1"/>
    </xf>
    <xf numFmtId="0" fontId="2" fillId="2" borderId="4" xfId="0" applyFont="1" applyFill="1" applyBorder="1" applyAlignment="1">
      <alignment horizontal="right" vertical="center" wrapText="1"/>
    </xf>
    <xf numFmtId="0" fontId="2" fillId="2" borderId="19" xfId="0" applyFont="1" applyFill="1" applyBorder="1" applyAlignment="1">
      <alignment horizontal="center" vertical="center" wrapText="1"/>
    </xf>
    <xf numFmtId="0" fontId="5" fillId="0" borderId="2" xfId="0" applyFont="1" applyBorder="1" applyAlignment="1">
      <alignment horizontal="center"/>
    </xf>
    <xf numFmtId="0" fontId="11" fillId="2" borderId="0" xfId="0" applyFont="1" applyFill="1"/>
    <xf numFmtId="0" fontId="12" fillId="2" borderId="0" xfId="0" applyFont="1" applyFill="1" applyAlignment="1">
      <alignment horizontal="right" vertical="center"/>
    </xf>
    <xf numFmtId="0" fontId="11" fillId="2" borderId="0" xfId="0" applyFont="1" applyFill="1" applyAlignment="1">
      <alignment horizontal="justify" vertical="center"/>
    </xf>
    <xf numFmtId="0" fontId="11" fillId="2" borderId="0" xfId="0" applyFont="1" applyFill="1" applyBorder="1" applyAlignment="1">
      <alignment vertical="center" wrapText="1"/>
    </xf>
    <xf numFmtId="4" fontId="0" fillId="0" borderId="0" xfId="0" applyNumberFormat="1"/>
    <xf numFmtId="0" fontId="1" fillId="2" borderId="41" xfId="0" applyFont="1" applyFill="1" applyBorder="1" applyAlignment="1">
      <alignment horizontal="center" vertical="center" wrapText="1"/>
    </xf>
    <xf numFmtId="0" fontId="14" fillId="2" borderId="41" xfId="0" applyFont="1" applyFill="1" applyBorder="1" applyAlignment="1">
      <alignment horizontal="center" vertical="center" wrapText="1"/>
    </xf>
    <xf numFmtId="0" fontId="14" fillId="2" borderId="0" xfId="0" applyFont="1" applyFill="1" applyAlignment="1">
      <alignment horizontal="center"/>
    </xf>
    <xf numFmtId="4" fontId="11" fillId="2" borderId="41" xfId="0" applyNumberFormat="1" applyFont="1" applyFill="1" applyBorder="1" applyAlignment="1">
      <alignment horizontal="left" vertical="center" wrapText="1"/>
    </xf>
    <xf numFmtId="4" fontId="11" fillId="2" borderId="41" xfId="0" applyNumberFormat="1" applyFont="1" applyFill="1" applyBorder="1" applyAlignment="1">
      <alignment horizontal="center" vertical="center" wrapText="1"/>
    </xf>
    <xf numFmtId="4" fontId="11" fillId="2" borderId="0" xfId="0" applyNumberFormat="1" applyFont="1" applyFill="1"/>
    <xf numFmtId="4" fontId="11" fillId="2" borderId="41" xfId="0" applyNumberFormat="1" applyFont="1" applyFill="1" applyBorder="1" applyAlignment="1">
      <alignment vertical="center" wrapText="1"/>
    </xf>
    <xf numFmtId="0" fontId="11" fillId="2" borderId="41" xfId="0" applyFont="1" applyFill="1" applyBorder="1" applyAlignment="1">
      <alignment vertical="center" wrapText="1"/>
    </xf>
    <xf numFmtId="3" fontId="11" fillId="2" borderId="41" xfId="0" applyNumberFormat="1" applyFont="1" applyFill="1" applyBorder="1" applyAlignment="1">
      <alignment horizontal="center" vertical="center" wrapText="1"/>
    </xf>
    <xf numFmtId="0" fontId="11" fillId="2" borderId="43" xfId="0" applyFont="1" applyFill="1" applyBorder="1" applyAlignment="1">
      <alignment vertical="center" wrapText="1"/>
    </xf>
    <xf numFmtId="3" fontId="11" fillId="2" borderId="43" xfId="0" applyNumberFormat="1" applyFont="1" applyFill="1" applyBorder="1" applyAlignment="1">
      <alignment horizontal="center" vertical="center" wrapText="1"/>
    </xf>
    <xf numFmtId="4" fontId="11" fillId="2" borderId="43" xfId="0" applyNumberFormat="1" applyFont="1" applyFill="1" applyBorder="1" applyAlignment="1">
      <alignment horizontal="center" vertical="center" wrapText="1"/>
    </xf>
    <xf numFmtId="4" fontId="11" fillId="2" borderId="41" xfId="0" applyNumberFormat="1" applyFont="1" applyFill="1" applyBorder="1" applyAlignment="1">
      <alignment horizontal="center" vertical="center"/>
    </xf>
    <xf numFmtId="0" fontId="11" fillId="2" borderId="41" xfId="0" applyFont="1" applyFill="1" applyBorder="1" applyAlignment="1">
      <alignment horizontal="center" vertical="center"/>
    </xf>
    <xf numFmtId="2" fontId="11" fillId="2" borderId="41" xfId="0" applyNumberFormat="1" applyFont="1" applyFill="1" applyBorder="1" applyAlignment="1">
      <alignment horizontal="center" vertical="center"/>
    </xf>
    <xf numFmtId="0" fontId="11" fillId="2" borderId="41" xfId="0" applyFont="1" applyFill="1" applyBorder="1" applyAlignment="1">
      <alignment horizontal="left" vertical="center" wrapText="1"/>
    </xf>
    <xf numFmtId="164" fontId="3" fillId="2" borderId="4" xfId="0" applyNumberFormat="1" applyFont="1" applyFill="1" applyBorder="1" applyAlignment="1">
      <alignment horizontal="center" vertical="center"/>
    </xf>
    <xf numFmtId="0" fontId="3" fillId="2" borderId="17" xfId="0" applyFont="1" applyFill="1" applyBorder="1" applyAlignment="1">
      <alignment horizontal="center" vertical="center" wrapText="1"/>
    </xf>
    <xf numFmtId="0" fontId="3" fillId="2" borderId="44"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47" xfId="0" applyFont="1" applyFill="1" applyBorder="1" applyAlignment="1">
      <alignment horizontal="center" vertical="center" wrapText="1"/>
    </xf>
    <xf numFmtId="0" fontId="3" fillId="2" borderId="45" xfId="0" applyFont="1" applyFill="1" applyBorder="1" applyAlignment="1">
      <alignment horizontal="center" vertical="center"/>
    </xf>
    <xf numFmtId="0" fontId="3" fillId="2" borderId="48" xfId="0" applyFont="1" applyFill="1" applyBorder="1" applyAlignment="1">
      <alignment horizontal="center" vertical="center"/>
    </xf>
    <xf numFmtId="4" fontId="16" fillId="2" borderId="41" xfId="0" applyNumberFormat="1" applyFont="1" applyFill="1" applyBorder="1" applyAlignment="1">
      <alignment horizontal="center" vertical="center" wrapText="1"/>
    </xf>
    <xf numFmtId="0" fontId="17" fillId="2" borderId="4" xfId="0" applyFont="1" applyFill="1" applyBorder="1" applyAlignment="1">
      <alignment horizontal="center" vertical="center"/>
    </xf>
    <xf numFmtId="0" fontId="3" fillId="4" borderId="4" xfId="0" applyFont="1" applyFill="1" applyBorder="1" applyAlignment="1">
      <alignment horizontal="center" vertical="center" wrapText="1"/>
    </xf>
    <xf numFmtId="0" fontId="6" fillId="2" borderId="20" xfId="0" applyFont="1" applyFill="1" applyBorder="1" applyAlignment="1">
      <alignment vertical="center" wrapText="1"/>
    </xf>
    <xf numFmtId="0" fontId="3" fillId="2" borderId="2" xfId="0" applyFont="1" applyFill="1" applyBorder="1" applyAlignment="1">
      <alignment horizontal="center" vertical="center" wrapText="1"/>
    </xf>
    <xf numFmtId="0" fontId="4" fillId="2" borderId="13" xfId="0" applyFont="1" applyFill="1" applyBorder="1" applyAlignment="1">
      <alignment vertical="center" wrapText="1"/>
    </xf>
    <xf numFmtId="0" fontId="11" fillId="2" borderId="41" xfId="0" applyFont="1" applyFill="1" applyBorder="1" applyAlignment="1">
      <alignment horizontal="center" vertical="center" wrapText="1"/>
    </xf>
    <xf numFmtId="2" fontId="0" fillId="0" borderId="0" xfId="0" applyNumberFormat="1"/>
    <xf numFmtId="164" fontId="3" fillId="0" borderId="4"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4" fontId="17" fillId="2" borderId="4" xfId="0" applyNumberFormat="1" applyFont="1" applyFill="1" applyBorder="1" applyAlignment="1">
      <alignment horizontal="center" vertical="center"/>
    </xf>
    <xf numFmtId="164" fontId="17" fillId="0" borderId="4" xfId="0" applyNumberFormat="1" applyFont="1" applyFill="1" applyBorder="1" applyAlignment="1">
      <alignment horizontal="center" vertical="center" wrapText="1"/>
    </xf>
    <xf numFmtId="4" fontId="17" fillId="0" borderId="4" xfId="0" applyNumberFormat="1"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0"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0" fontId="3" fillId="2" borderId="2" xfId="0" applyFont="1" applyFill="1" applyBorder="1" applyAlignment="1">
      <alignment vertical="center" wrapText="1"/>
    </xf>
    <xf numFmtId="4" fontId="11" fillId="2" borderId="0"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0" xfId="0" applyBorder="1" applyAlignment="1">
      <alignment horizontal="center"/>
    </xf>
    <xf numFmtId="49" fontId="1" fillId="0" borderId="2" xfId="0" applyNumberFormat="1" applyFont="1" applyFill="1" applyBorder="1" applyAlignment="1">
      <alignment vertical="top" wrapText="1"/>
    </xf>
    <xf numFmtId="0" fontId="1" fillId="0" borderId="2" xfId="0" applyNumberFormat="1" applyFont="1" applyFill="1" applyBorder="1" applyAlignment="1">
      <alignment vertical="top"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9" xfId="0" applyFont="1" applyFill="1" applyBorder="1" applyAlignment="1">
      <alignment vertical="center" wrapText="1"/>
    </xf>
    <xf numFmtId="0" fontId="3" fillId="2" borderId="8"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2" borderId="1" xfId="0" applyFont="1" applyFill="1" applyBorder="1" applyAlignment="1">
      <alignment vertical="center" wrapText="1"/>
    </xf>
    <xf numFmtId="0" fontId="3" fillId="2" borderId="17" xfId="0" applyFont="1" applyFill="1" applyBorder="1" applyAlignment="1">
      <alignment horizontal="center" vertical="center" wrapText="1"/>
    </xf>
    <xf numFmtId="0" fontId="3" fillId="2" borderId="2" xfId="0" applyFont="1" applyFill="1" applyBorder="1" applyAlignment="1">
      <alignment vertical="center" wrapText="1"/>
    </xf>
    <xf numFmtId="0" fontId="3" fillId="2" borderId="4" xfId="0" applyFont="1" applyFill="1" applyBorder="1" applyAlignment="1">
      <alignment horizontal="center" vertical="center" wrapText="1"/>
    </xf>
    <xf numFmtId="0" fontId="3" fillId="0" borderId="7" xfId="0" applyFont="1" applyBorder="1" applyAlignment="1">
      <alignment vertical="center" wrapText="1"/>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2" borderId="8" xfId="0" applyFont="1" applyFill="1" applyBorder="1" applyAlignment="1">
      <alignment horizontal="center" vertical="center"/>
    </xf>
    <xf numFmtId="0" fontId="3" fillId="0" borderId="2" xfId="0" applyFont="1" applyBorder="1" applyAlignment="1">
      <alignment horizontal="center" vertical="center" wrapText="1"/>
    </xf>
    <xf numFmtId="0" fontId="3" fillId="2" borderId="5" xfId="0" applyFont="1" applyFill="1" applyBorder="1" applyAlignment="1">
      <alignment horizontal="center" vertical="center" wrapText="1"/>
    </xf>
    <xf numFmtId="0" fontId="4" fillId="2" borderId="18" xfId="0" applyFont="1" applyFill="1" applyBorder="1" applyAlignment="1">
      <alignment horizontal="center" vertical="center"/>
    </xf>
    <xf numFmtId="0" fontId="3" fillId="2" borderId="49" xfId="0" applyFont="1" applyFill="1" applyBorder="1" applyAlignment="1">
      <alignment vertical="center" wrapText="1"/>
    </xf>
    <xf numFmtId="0" fontId="0" fillId="0" borderId="19" xfId="0" applyBorder="1"/>
    <xf numFmtId="0" fontId="0" fillId="0" borderId="4" xfId="0" applyBorder="1"/>
    <xf numFmtId="0" fontId="3" fillId="2" borderId="36" xfId="0" applyFont="1" applyFill="1" applyBorder="1" applyAlignment="1">
      <alignment vertical="center" wrapText="1"/>
    </xf>
    <xf numFmtId="0" fontId="3" fillId="2" borderId="17" xfId="0" applyFont="1" applyFill="1" applyBorder="1" applyAlignment="1">
      <alignment vertical="center" wrapText="1"/>
    </xf>
    <xf numFmtId="0" fontId="3" fillId="2" borderId="23" xfId="0" applyFont="1" applyFill="1" applyBorder="1" applyAlignment="1">
      <alignment horizontal="center" vertical="center"/>
    </xf>
    <xf numFmtId="0" fontId="0" fillId="0" borderId="8" xfId="0" applyBorder="1"/>
    <xf numFmtId="0" fontId="3" fillId="2" borderId="30" xfId="0" applyFont="1" applyFill="1" applyBorder="1" applyAlignment="1">
      <alignment horizontal="center" vertical="center"/>
    </xf>
    <xf numFmtId="0" fontId="0" fillId="0" borderId="8" xfId="0" applyBorder="1" applyAlignment="1">
      <alignment horizontal="center"/>
    </xf>
    <xf numFmtId="0" fontId="5" fillId="2" borderId="37" xfId="0" applyFont="1" applyFill="1" applyBorder="1" applyAlignment="1">
      <alignment horizontal="center" vertical="center"/>
    </xf>
    <xf numFmtId="0" fontId="5" fillId="2" borderId="2" xfId="0" applyFont="1" applyFill="1" applyBorder="1" applyAlignment="1">
      <alignment horizontal="center" vertical="center"/>
    </xf>
    <xf numFmtId="0" fontId="4" fillId="2" borderId="3" xfId="0" applyFont="1" applyFill="1" applyBorder="1" applyAlignment="1">
      <alignment horizontal="center" vertical="center" wrapText="1"/>
    </xf>
    <xf numFmtId="0" fontId="3" fillId="2" borderId="35" xfId="0" applyFont="1" applyFill="1" applyBorder="1" applyAlignment="1">
      <alignment vertical="center" wrapText="1"/>
    </xf>
    <xf numFmtId="0" fontId="3" fillId="2" borderId="19" xfId="0" applyFont="1" applyFill="1" applyBorder="1" applyAlignment="1">
      <alignment horizontal="right" vertical="center" wrapText="1"/>
    </xf>
    <xf numFmtId="0" fontId="3" fillId="2" borderId="8" xfId="0" applyFont="1" applyFill="1" applyBorder="1" applyAlignment="1">
      <alignment horizontal="right" vertical="center" wrapText="1"/>
    </xf>
    <xf numFmtId="0" fontId="7" fillId="2" borderId="11" xfId="0" applyFont="1" applyFill="1" applyBorder="1" applyAlignment="1">
      <alignment vertical="center" wrapText="1"/>
    </xf>
    <xf numFmtId="0" fontId="6" fillId="2" borderId="2"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5" xfId="0" applyFont="1" applyFill="1" applyBorder="1" applyAlignment="1">
      <alignment horizontal="center" vertical="center" wrapText="1"/>
    </xf>
    <xf numFmtId="0" fontId="3" fillId="2" borderId="10" xfId="0" applyFont="1" applyFill="1" applyBorder="1" applyAlignment="1">
      <alignment horizontal="right" vertical="center" wrapText="1"/>
    </xf>
    <xf numFmtId="0" fontId="6" fillId="2" borderId="45" xfId="0" applyFont="1" applyFill="1" applyBorder="1" applyAlignment="1">
      <alignment horizontal="right" vertical="center" wrapText="1"/>
    </xf>
    <xf numFmtId="0" fontId="6" fillId="2" borderId="48" xfId="0" applyFont="1" applyFill="1" applyBorder="1" applyAlignment="1">
      <alignment horizontal="right" vertical="center" wrapText="1"/>
    </xf>
    <xf numFmtId="0" fontId="6" fillId="2" borderId="5" xfId="0" applyFont="1" applyFill="1" applyBorder="1" applyAlignment="1">
      <alignment horizontal="right" vertical="center" wrapText="1"/>
    </xf>
    <xf numFmtId="0" fontId="3" fillId="2" borderId="56" xfId="0" applyFont="1" applyFill="1" applyBorder="1" applyAlignment="1">
      <alignment vertical="center" wrapText="1"/>
    </xf>
    <xf numFmtId="0" fontId="3" fillId="2" borderId="50" xfId="0" applyFont="1" applyFill="1" applyBorder="1" applyAlignment="1">
      <alignment horizontal="justify" vertical="center" wrapText="1"/>
    </xf>
    <xf numFmtId="0" fontId="7" fillId="2" borderId="56" xfId="0" applyFont="1" applyFill="1" applyBorder="1" applyAlignment="1">
      <alignment vertical="center" wrapText="1"/>
    </xf>
    <xf numFmtId="0" fontId="2" fillId="2" borderId="13" xfId="0" applyFont="1" applyFill="1" applyBorder="1" applyAlignment="1">
      <alignment horizontal="right" vertical="center" wrapText="1"/>
    </xf>
    <xf numFmtId="0" fontId="2" fillId="2" borderId="2" xfId="0" applyFont="1" applyFill="1" applyBorder="1" applyAlignment="1">
      <alignment horizontal="right" vertical="center" wrapText="1"/>
    </xf>
    <xf numFmtId="0" fontId="5" fillId="0" borderId="2" xfId="0" applyFont="1" applyFill="1" applyBorder="1" applyAlignment="1">
      <alignment horizontal="center"/>
    </xf>
    <xf numFmtId="0" fontId="3" fillId="2" borderId="30" xfId="0" applyFont="1" applyFill="1" applyBorder="1" applyAlignment="1">
      <alignment vertical="center" wrapText="1"/>
    </xf>
    <xf numFmtId="0" fontId="3" fillId="2" borderId="36"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59" xfId="0" applyFont="1" applyFill="1" applyBorder="1" applyAlignment="1">
      <alignment horizontal="center" vertical="center"/>
    </xf>
    <xf numFmtId="0" fontId="3" fillId="2" borderId="60" xfId="0" applyFont="1" applyFill="1" applyBorder="1" applyAlignment="1">
      <alignment horizontal="center" vertical="center"/>
    </xf>
    <xf numFmtId="0" fontId="3" fillId="2" borderId="38" xfId="0" applyFont="1" applyFill="1" applyBorder="1" applyAlignment="1">
      <alignment horizontal="center" vertical="center"/>
    </xf>
    <xf numFmtId="0" fontId="18" fillId="0" borderId="2" xfId="0" applyFont="1" applyFill="1" applyBorder="1" applyAlignment="1">
      <alignment vertical="center" wrapText="1"/>
    </xf>
    <xf numFmtId="4" fontId="5" fillId="2" borderId="61" xfId="0" applyNumberFormat="1" applyFont="1" applyFill="1" applyBorder="1" applyAlignment="1">
      <alignment horizontal="center" vertical="center"/>
    </xf>
    <xf numFmtId="0" fontId="5" fillId="2" borderId="36" xfId="0" applyFont="1" applyFill="1" applyBorder="1" applyAlignment="1">
      <alignment horizontal="center" vertical="center"/>
    </xf>
    <xf numFmtId="0" fontId="5" fillId="2" borderId="37" xfId="0" applyFont="1" applyFill="1" applyBorder="1" applyAlignment="1">
      <alignment horizontal="center" vertical="center" wrapText="1"/>
    </xf>
    <xf numFmtId="0" fontId="6" fillId="2" borderId="4" xfId="0" applyFont="1" applyFill="1" applyBorder="1" applyAlignment="1">
      <alignment vertical="center" wrapText="1"/>
    </xf>
    <xf numFmtId="0" fontId="5" fillId="2" borderId="13" xfId="0" applyFont="1" applyFill="1" applyBorder="1" applyAlignment="1">
      <alignment horizontal="center" vertical="center" wrapText="1"/>
    </xf>
    <xf numFmtId="0" fontId="3" fillId="2" borderId="59" xfId="0" applyFont="1" applyFill="1" applyBorder="1" applyAlignment="1">
      <alignment vertical="center" wrapText="1"/>
    </xf>
    <xf numFmtId="0" fontId="3" fillId="2" borderId="60" xfId="0" applyFont="1" applyFill="1" applyBorder="1" applyAlignment="1">
      <alignment vertical="center" wrapText="1"/>
    </xf>
    <xf numFmtId="0" fontId="3" fillId="2" borderId="55" xfId="0" applyFont="1" applyFill="1" applyBorder="1" applyAlignment="1">
      <alignment vertical="center" wrapText="1"/>
    </xf>
    <xf numFmtId="0" fontId="3" fillId="2" borderId="4"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7" xfId="0" applyFont="1" applyFill="1" applyBorder="1" applyAlignment="1">
      <alignment vertical="center"/>
    </xf>
    <xf numFmtId="0" fontId="3" fillId="2" borderId="37" xfId="0" applyFont="1" applyFill="1" applyBorder="1" applyAlignment="1">
      <alignment horizontal="center" vertical="center"/>
    </xf>
    <xf numFmtId="4" fontId="5" fillId="2" borderId="37" xfId="0" applyNumberFormat="1" applyFont="1" applyFill="1" applyBorder="1" applyAlignment="1">
      <alignment horizontal="center" vertical="center"/>
    </xf>
    <xf numFmtId="0" fontId="5" fillId="2" borderId="38" xfId="0" applyFont="1" applyFill="1" applyBorder="1" applyAlignment="1">
      <alignment horizontal="center" vertical="center"/>
    </xf>
    <xf numFmtId="0" fontId="7" fillId="2" borderId="37" xfId="0" applyFont="1" applyFill="1" applyBorder="1" applyAlignment="1">
      <alignment vertical="center" wrapText="1"/>
    </xf>
    <xf numFmtId="0" fontId="3" fillId="2" borderId="37" xfId="0" applyFont="1" applyFill="1" applyBorder="1" applyAlignment="1">
      <alignment vertical="center" wrapText="1"/>
    </xf>
    <xf numFmtId="0" fontId="3" fillId="2" borderId="37" xfId="0" applyFont="1" applyFill="1" applyBorder="1" applyAlignment="1">
      <alignment horizontal="right" vertical="center" wrapText="1"/>
    </xf>
    <xf numFmtId="0" fontId="3" fillId="2" borderId="58" xfId="0" applyFont="1" applyFill="1" applyBorder="1" applyAlignment="1">
      <alignment vertical="center" wrapText="1"/>
    </xf>
    <xf numFmtId="164" fontId="5" fillId="2" borderId="9" xfId="0" applyNumberFormat="1" applyFont="1" applyFill="1" applyBorder="1" applyAlignment="1">
      <alignment horizontal="center" vertical="center" wrapText="1"/>
    </xf>
    <xf numFmtId="0" fontId="3" fillId="4" borderId="2" xfId="0" applyFont="1" applyFill="1" applyBorder="1" applyAlignment="1">
      <alignment horizontal="center" vertical="center" wrapText="1"/>
    </xf>
    <xf numFmtId="4" fontId="3" fillId="4" borderId="4" xfId="0" applyNumberFormat="1" applyFont="1" applyFill="1" applyBorder="1" applyAlignment="1">
      <alignment horizontal="center" vertical="center" wrapText="1"/>
    </xf>
    <xf numFmtId="0" fontId="3" fillId="4" borderId="2" xfId="0" applyFont="1" applyFill="1" applyBorder="1" applyAlignment="1">
      <alignment horizontal="center" vertical="center"/>
    </xf>
    <xf numFmtId="164" fontId="3" fillId="4" borderId="2" xfId="0" applyNumberFormat="1" applyFont="1" applyFill="1" applyBorder="1" applyAlignment="1">
      <alignment horizontal="center" vertical="center"/>
    </xf>
    <xf numFmtId="0" fontId="4" fillId="2" borderId="1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5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4" fillId="2" borderId="1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3"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164" fontId="3" fillId="6" borderId="4" xfId="0" applyNumberFormat="1" applyFont="1" applyFill="1" applyBorder="1" applyAlignment="1">
      <alignment horizontal="center" vertical="center" wrapText="1"/>
    </xf>
    <xf numFmtId="0" fontId="3" fillId="2" borderId="28" xfId="0" applyFont="1" applyFill="1" applyBorder="1" applyAlignment="1">
      <alignment horizontal="center" vertical="center"/>
    </xf>
    <xf numFmtId="164" fontId="3" fillId="2" borderId="27" xfId="0" applyNumberFormat="1" applyFont="1" applyFill="1" applyBorder="1" applyAlignment="1">
      <alignment horizontal="center" vertical="center"/>
    </xf>
    <xf numFmtId="0" fontId="18" fillId="0" borderId="5" xfId="0" applyFont="1" applyFill="1" applyBorder="1" applyAlignment="1">
      <alignment vertical="center" wrapText="1"/>
    </xf>
    <xf numFmtId="165" fontId="3" fillId="2" borderId="2" xfId="0" applyNumberFormat="1" applyFont="1" applyFill="1" applyBorder="1" applyAlignment="1">
      <alignment horizontal="center" vertical="center"/>
    </xf>
    <xf numFmtId="0" fontId="18" fillId="0" borderId="13" xfId="0" applyFont="1" applyFill="1" applyBorder="1" applyAlignment="1">
      <alignment vertical="center" wrapText="1"/>
    </xf>
    <xf numFmtId="0" fontId="3" fillId="4" borderId="4" xfId="0" applyFont="1" applyFill="1" applyBorder="1" applyAlignment="1">
      <alignment horizontal="center" vertical="center"/>
    </xf>
    <xf numFmtId="164" fontId="3" fillId="4" borderId="4" xfId="0" applyNumberFormat="1" applyFont="1" applyFill="1" applyBorder="1" applyAlignment="1">
      <alignment horizontal="center" vertical="center"/>
    </xf>
    <xf numFmtId="0" fontId="20" fillId="0" borderId="2" xfId="0" applyFont="1" applyBorder="1" applyAlignment="1">
      <alignment horizontal="center"/>
    </xf>
    <xf numFmtId="164" fontId="3" fillId="5" borderId="4" xfId="0" applyNumberFormat="1" applyFont="1" applyFill="1" applyBorder="1" applyAlignment="1">
      <alignment horizontal="center" vertical="center" wrapText="1"/>
    </xf>
    <xf numFmtId="4" fontId="21" fillId="0" borderId="4" xfId="0" applyNumberFormat="1" applyFont="1" applyFill="1" applyBorder="1" applyAlignment="1">
      <alignment horizontal="center" vertical="center"/>
    </xf>
    <xf numFmtId="4" fontId="21" fillId="2" borderId="4" xfId="0" applyNumberFormat="1" applyFont="1" applyFill="1" applyBorder="1" applyAlignment="1">
      <alignment horizontal="center" vertical="center"/>
    </xf>
    <xf numFmtId="4" fontId="5" fillId="4" borderId="4" xfId="0" applyNumberFormat="1" applyFont="1" applyFill="1" applyBorder="1" applyAlignment="1">
      <alignment horizontal="center" vertical="center"/>
    </xf>
    <xf numFmtId="4" fontId="5" fillId="2" borderId="2" xfId="0" applyNumberFormat="1" applyFont="1" applyFill="1" applyBorder="1" applyAlignment="1">
      <alignment horizontal="center" vertical="center" wrapText="1"/>
    </xf>
    <xf numFmtId="4" fontId="5" fillId="4" borderId="4" xfId="0" applyNumberFormat="1" applyFont="1" applyFill="1" applyBorder="1" applyAlignment="1">
      <alignment horizontal="center" vertical="center" wrapText="1"/>
    </xf>
    <xf numFmtId="0" fontId="19" fillId="4" borderId="4" xfId="0" applyFont="1" applyFill="1" applyBorder="1" applyAlignment="1">
      <alignment horizontal="center" vertical="center" wrapText="1"/>
    </xf>
    <xf numFmtId="164" fontId="19" fillId="4" borderId="4" xfId="0" applyNumberFormat="1" applyFont="1" applyFill="1" applyBorder="1" applyAlignment="1">
      <alignment horizontal="center" vertical="center" wrapText="1"/>
    </xf>
    <xf numFmtId="0" fontId="5" fillId="2" borderId="15" xfId="0" applyFont="1" applyFill="1" applyBorder="1" applyAlignment="1">
      <alignment horizontal="center" vertical="center"/>
    </xf>
    <xf numFmtId="164" fontId="5" fillId="2" borderId="15" xfId="0" applyNumberFormat="1" applyFont="1" applyFill="1" applyBorder="1" applyAlignment="1">
      <alignment horizontal="center" vertical="center"/>
    </xf>
    <xf numFmtId="0" fontId="19" fillId="2" borderId="4" xfId="0" applyFont="1" applyFill="1" applyBorder="1" applyAlignment="1">
      <alignment horizontal="center" vertical="center"/>
    </xf>
    <xf numFmtId="0" fontId="17" fillId="0" borderId="2" xfId="0" applyFont="1" applyFill="1" applyBorder="1" applyAlignment="1">
      <alignment vertical="center" wrapText="1"/>
    </xf>
    <xf numFmtId="0" fontId="5" fillId="4" borderId="2" xfId="0" applyFont="1" applyFill="1" applyBorder="1" applyAlignment="1">
      <alignment horizontal="center" vertical="center"/>
    </xf>
    <xf numFmtId="164" fontId="5" fillId="4" borderId="2" xfId="0" applyNumberFormat="1" applyFont="1" applyFill="1" applyBorder="1" applyAlignment="1">
      <alignment horizontal="center" vertical="center"/>
    </xf>
    <xf numFmtId="165" fontId="5" fillId="2" borderId="9"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11" fillId="2" borderId="41" xfId="0" applyFont="1" applyFill="1" applyBorder="1" applyAlignment="1">
      <alignment horizontal="center" vertical="center" wrapText="1"/>
    </xf>
    <xf numFmtId="49" fontId="1" fillId="6" borderId="2" xfId="0" applyNumberFormat="1" applyFont="1" applyFill="1" applyBorder="1" applyAlignment="1">
      <alignment vertical="top" wrapText="1"/>
    </xf>
    <xf numFmtId="0" fontId="3" fillId="7" borderId="13" xfId="0" applyFont="1" applyFill="1" applyBorder="1" applyAlignment="1">
      <alignment horizontal="center" vertical="center" wrapText="1"/>
    </xf>
    <xf numFmtId="0" fontId="3" fillId="7" borderId="4" xfId="0" applyFont="1" applyFill="1" applyBorder="1" applyAlignment="1">
      <alignment vertical="center" wrapText="1"/>
    </xf>
    <xf numFmtId="0" fontId="3" fillId="7" borderId="2" xfId="0" applyFont="1" applyFill="1" applyBorder="1" applyAlignment="1">
      <alignment horizontal="center" vertical="center" wrapText="1"/>
    </xf>
    <xf numFmtId="4" fontId="3" fillId="7" borderId="4" xfId="0" applyNumberFormat="1" applyFont="1" applyFill="1" applyBorder="1" applyAlignment="1">
      <alignment horizontal="center" vertical="center" wrapText="1"/>
    </xf>
    <xf numFmtId="0" fontId="6" fillId="7" borderId="4" xfId="0" applyFont="1" applyFill="1" applyBorder="1" applyAlignment="1">
      <alignment horizontal="center" vertical="center" wrapText="1"/>
    </xf>
    <xf numFmtId="164" fontId="6" fillId="7" borderId="4" xfId="0" applyNumberFormat="1" applyFont="1" applyFill="1" applyBorder="1" applyAlignment="1">
      <alignment horizontal="center" vertical="center" wrapText="1"/>
    </xf>
    <xf numFmtId="0" fontId="3" fillId="7" borderId="4" xfId="0" applyFont="1" applyFill="1" applyBorder="1" applyAlignment="1">
      <alignment horizontal="center" vertical="center" wrapText="1"/>
    </xf>
    <xf numFmtId="4" fontId="5" fillId="7" borderId="4" xfId="0" applyNumberFormat="1" applyFont="1" applyFill="1" applyBorder="1" applyAlignment="1">
      <alignment horizontal="center" vertical="center" wrapText="1"/>
    </xf>
    <xf numFmtId="0" fontId="19" fillId="2"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164" fontId="5" fillId="2" borderId="4" xfId="0" applyNumberFormat="1" applyFont="1" applyFill="1" applyBorder="1" applyAlignment="1">
      <alignment horizontal="center" vertical="center" wrapText="1"/>
    </xf>
    <xf numFmtId="165" fontId="5" fillId="2" borderId="34" xfId="0" applyNumberFormat="1" applyFont="1" applyFill="1" applyBorder="1" applyAlignment="1">
      <alignment horizontal="center" vertical="center"/>
    </xf>
    <xf numFmtId="0" fontId="5" fillId="2" borderId="34" xfId="0" applyFont="1" applyFill="1" applyBorder="1" applyAlignment="1">
      <alignment horizontal="center" vertical="center"/>
    </xf>
    <xf numFmtId="0" fontId="21"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Border="1" applyAlignment="1">
      <alignment horizontal="center" wrapText="1"/>
    </xf>
    <xf numFmtId="0" fontId="5" fillId="6" borderId="2" xfId="0" applyFont="1" applyFill="1" applyBorder="1" applyAlignment="1">
      <alignment horizontal="center" vertical="center" wrapText="1"/>
    </xf>
    <xf numFmtId="0" fontId="5" fillId="6" borderId="4" xfId="0" applyFont="1" applyFill="1" applyBorder="1" applyAlignment="1">
      <alignment horizontal="center" vertical="center" wrapText="1"/>
    </xf>
    <xf numFmtId="4" fontId="21" fillId="6" borderId="4" xfId="0" applyNumberFormat="1" applyFont="1" applyFill="1" applyBorder="1" applyAlignment="1">
      <alignment horizontal="center" vertical="center"/>
    </xf>
    <xf numFmtId="0" fontId="5" fillId="7" borderId="4" xfId="0" applyFont="1" applyFill="1" applyBorder="1" applyAlignment="1">
      <alignment horizontal="center" vertical="center"/>
    </xf>
    <xf numFmtId="4" fontId="5" fillId="7" borderId="4" xfId="0" applyNumberFormat="1" applyFont="1" applyFill="1" applyBorder="1" applyAlignment="1">
      <alignment horizontal="center" vertical="center"/>
    </xf>
    <xf numFmtId="164" fontId="5" fillId="7" borderId="15" xfId="0" applyNumberFormat="1" applyFont="1" applyFill="1" applyBorder="1" applyAlignment="1">
      <alignment horizontal="center" vertical="center"/>
    </xf>
    <xf numFmtId="164" fontId="5" fillId="7" borderId="9" xfId="0" applyNumberFormat="1" applyFont="1" applyFill="1" applyBorder="1" applyAlignment="1">
      <alignment horizontal="center" vertical="center"/>
    </xf>
    <xf numFmtId="0" fontId="5" fillId="7" borderId="2" xfId="0" applyFont="1" applyFill="1" applyBorder="1" applyAlignment="1">
      <alignment horizontal="center" vertical="center"/>
    </xf>
    <xf numFmtId="164" fontId="5" fillId="7" borderId="2" xfId="0" applyNumberFormat="1" applyFont="1" applyFill="1" applyBorder="1" applyAlignment="1">
      <alignment horizontal="center" vertical="center"/>
    </xf>
    <xf numFmtId="0" fontId="19" fillId="7" borderId="4" xfId="0" applyFont="1" applyFill="1" applyBorder="1" applyAlignment="1">
      <alignment horizontal="center" vertical="center" wrapText="1"/>
    </xf>
    <xf numFmtId="0" fontId="3" fillId="8" borderId="4" xfId="0" applyFont="1" applyFill="1" applyBorder="1" applyAlignment="1">
      <alignment horizontal="center" vertical="center" wrapText="1"/>
    </xf>
    <xf numFmtId="4" fontId="5" fillId="7" borderId="9" xfId="0" applyNumberFormat="1" applyFont="1" applyFill="1" applyBorder="1" applyAlignment="1">
      <alignment horizontal="center" vertical="center"/>
    </xf>
    <xf numFmtId="4" fontId="5" fillId="7" borderId="61" xfId="0" applyNumberFormat="1" applyFont="1" applyFill="1" applyBorder="1" applyAlignment="1">
      <alignment horizontal="center" vertical="center"/>
    </xf>
    <xf numFmtId="0" fontId="5" fillId="7" borderId="4"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5" fillId="7" borderId="34" xfId="0" applyFont="1" applyFill="1" applyBorder="1" applyAlignment="1">
      <alignment horizontal="center" vertical="center"/>
    </xf>
    <xf numFmtId="49" fontId="3" fillId="7" borderId="4" xfId="0" applyNumberFormat="1" applyFont="1" applyFill="1" applyBorder="1" applyAlignment="1">
      <alignment horizontal="left" vertical="top" wrapText="1"/>
    </xf>
    <xf numFmtId="0" fontId="3" fillId="7" borderId="10" xfId="0" applyFont="1" applyFill="1" applyBorder="1" applyAlignment="1">
      <alignment vertical="center" wrapText="1"/>
    </xf>
    <xf numFmtId="0" fontId="3" fillId="7" borderId="5" xfId="0" applyFont="1" applyFill="1" applyBorder="1" applyAlignment="1">
      <alignment vertical="center" wrapText="1"/>
    </xf>
    <xf numFmtId="0" fontId="3" fillId="7" borderId="7" xfId="0" applyFont="1" applyFill="1" applyBorder="1" applyAlignment="1">
      <alignment horizontal="center" vertical="center" wrapText="1"/>
    </xf>
    <xf numFmtId="0" fontId="3" fillId="7" borderId="37" xfId="0" applyFont="1" applyFill="1" applyBorder="1" applyAlignment="1">
      <alignment horizontal="center" vertical="center" wrapText="1"/>
    </xf>
    <xf numFmtId="4" fontId="3" fillId="7" borderId="7" xfId="0" applyNumberFormat="1" applyFont="1" applyFill="1" applyBorder="1" applyAlignment="1">
      <alignment horizontal="center" vertical="center" wrapText="1"/>
    </xf>
    <xf numFmtId="0" fontId="6" fillId="7" borderId="7" xfId="0" applyFont="1" applyFill="1" applyBorder="1" applyAlignment="1">
      <alignment horizontal="center" vertical="center" wrapText="1"/>
    </xf>
    <xf numFmtId="0" fontId="5" fillId="2" borderId="27" xfId="0" applyFont="1" applyFill="1" applyBorder="1" applyAlignment="1">
      <alignment horizontal="center" vertical="center"/>
    </xf>
    <xf numFmtId="0" fontId="11" fillId="2" borderId="4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0" fillId="0" borderId="7" xfId="0" applyBorder="1" applyAlignment="1">
      <alignment horizontal="center"/>
    </xf>
    <xf numFmtId="0" fontId="4" fillId="2" borderId="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0" xfId="0" applyFont="1" applyFill="1" applyBorder="1" applyAlignment="1">
      <alignment horizontal="center" vertical="center"/>
    </xf>
    <xf numFmtId="0" fontId="1" fillId="2" borderId="0" xfId="0" applyFont="1" applyFill="1" applyBorder="1" applyAlignment="1">
      <alignment horizontal="left" vertical="center"/>
    </xf>
    <xf numFmtId="0" fontId="2" fillId="2" borderId="0" xfId="0" applyFont="1" applyFill="1" applyBorder="1" applyAlignment="1">
      <alignment horizontal="center" vertical="center"/>
    </xf>
    <xf numFmtId="0" fontId="3" fillId="2" borderId="2" xfId="0" applyFont="1" applyFill="1" applyBorder="1" applyAlignment="1">
      <alignment horizontal="center" vertical="center" wrapText="1"/>
    </xf>
    <xf numFmtId="0" fontId="2"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3" fillId="2" borderId="1" xfId="0" applyFont="1" applyFill="1" applyBorder="1" applyAlignment="1">
      <alignment vertical="center" wrapText="1"/>
    </xf>
    <xf numFmtId="0" fontId="3" fillId="2" borderId="1" xfId="0" applyFont="1" applyFill="1" applyBorder="1" applyAlignment="1">
      <alignment horizontal="center" vertical="center"/>
    </xf>
    <xf numFmtId="0" fontId="4" fillId="2" borderId="2" xfId="0" applyFont="1" applyFill="1" applyBorder="1" applyAlignment="1">
      <alignment vertical="center"/>
    </xf>
    <xf numFmtId="0" fontId="3" fillId="0" borderId="7" xfId="0" applyFont="1" applyBorder="1" applyAlignment="1">
      <alignment vertical="center" wrapText="1"/>
    </xf>
    <xf numFmtId="0" fontId="2" fillId="2" borderId="13"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47"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3"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4" fillId="2" borderId="12" xfId="0" applyFont="1" applyFill="1" applyBorder="1" applyAlignment="1">
      <alignment horizontal="center" vertical="center"/>
    </xf>
    <xf numFmtId="0" fontId="3" fillId="2" borderId="49"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3" fillId="2" borderId="53"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2" borderId="1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4" fillId="2" borderId="40" xfId="0" applyFont="1" applyFill="1" applyBorder="1" applyAlignment="1">
      <alignment horizontal="center" vertical="center"/>
    </xf>
    <xf numFmtId="0" fontId="4" fillId="2" borderId="47" xfId="0" applyFont="1" applyFill="1" applyBorder="1" applyAlignment="1">
      <alignment horizontal="center" vertical="center"/>
    </xf>
    <xf numFmtId="0" fontId="4" fillId="2" borderId="17" xfId="0" applyFont="1" applyFill="1" applyBorder="1" applyAlignment="1">
      <alignment horizontal="center" vertical="center"/>
    </xf>
    <xf numFmtId="0" fontId="3" fillId="2" borderId="58"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2" borderId="26"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2" xfId="0" applyFont="1" applyFill="1" applyBorder="1" applyAlignment="1">
      <alignment horizontal="center" vertical="center"/>
    </xf>
    <xf numFmtId="0" fontId="4" fillId="2" borderId="14"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7" fillId="2" borderId="26"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37" xfId="0" applyFont="1" applyFill="1" applyBorder="1" applyAlignment="1">
      <alignment horizontal="center" vertical="center"/>
    </xf>
    <xf numFmtId="0" fontId="3" fillId="0" borderId="5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9" xfId="0" applyFont="1" applyBorder="1" applyAlignment="1">
      <alignment horizontal="center" vertical="center" wrapText="1"/>
    </xf>
    <xf numFmtId="0" fontId="18" fillId="0" borderId="18"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4" fillId="2" borderId="1" xfId="0" applyFont="1" applyFill="1" applyBorder="1" applyAlignment="1">
      <alignment vertical="center" wrapText="1"/>
    </xf>
    <xf numFmtId="0" fontId="4" fillId="2" borderId="13" xfId="0" applyFont="1" applyFill="1" applyBorder="1" applyAlignment="1">
      <alignment vertical="center" wrapText="1"/>
    </xf>
    <xf numFmtId="0" fontId="4" fillId="2" borderId="2" xfId="0" applyFont="1" applyFill="1" applyBorder="1" applyAlignment="1">
      <alignment vertical="center" wrapText="1"/>
    </xf>
    <xf numFmtId="0" fontId="2" fillId="2" borderId="1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2" borderId="57"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54"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2" fillId="2" borderId="11" xfId="0" applyFont="1" applyFill="1" applyBorder="1" applyAlignment="1">
      <alignment horizontal="center" vertical="center"/>
    </xf>
    <xf numFmtId="49" fontId="3" fillId="0" borderId="1"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0" fontId="3" fillId="0" borderId="10" xfId="0" applyFont="1" applyBorder="1" applyAlignment="1">
      <alignment horizontal="center" vertical="top" wrapText="1"/>
    </xf>
    <xf numFmtId="0" fontId="3" fillId="0" borderId="7" xfId="0" applyFont="1" applyBorder="1" applyAlignment="1">
      <alignment horizontal="center" vertical="top" wrapText="1"/>
    </xf>
    <xf numFmtId="0" fontId="3" fillId="0" borderId="4" xfId="0" applyFont="1" applyBorder="1" applyAlignment="1">
      <alignment horizontal="center" vertical="top" wrapText="1"/>
    </xf>
    <xf numFmtId="0" fontId="4" fillId="2" borderId="28" xfId="0" applyFont="1" applyFill="1" applyBorder="1" applyAlignment="1">
      <alignment horizontal="center" vertical="center"/>
    </xf>
    <xf numFmtId="0" fontId="4" fillId="2" borderId="54" xfId="0" applyFont="1" applyFill="1" applyBorder="1" applyAlignment="1">
      <alignment horizontal="center" vertical="center"/>
    </xf>
    <xf numFmtId="0" fontId="4" fillId="2" borderId="62" xfId="0" applyFont="1" applyFill="1" applyBorder="1" applyAlignment="1">
      <alignment horizontal="center" vertical="center"/>
    </xf>
    <xf numFmtId="0" fontId="15" fillId="2" borderId="43" xfId="0" applyFont="1" applyFill="1" applyBorder="1" applyAlignment="1">
      <alignment horizontal="center" vertical="center"/>
    </xf>
    <xf numFmtId="0" fontId="11" fillId="2" borderId="0" xfId="0" applyFont="1" applyFill="1" applyBorder="1" applyAlignment="1">
      <alignment horizontal="left" vertical="center" wrapText="1"/>
    </xf>
    <xf numFmtId="0" fontId="13" fillId="2" borderId="0" xfId="0" applyFont="1" applyFill="1" applyBorder="1" applyAlignment="1">
      <alignment horizontal="center" vertical="center"/>
    </xf>
    <xf numFmtId="0" fontId="12" fillId="2" borderId="0" xfId="0" applyFont="1" applyFill="1" applyBorder="1" applyAlignment="1">
      <alignment horizontal="center" vertical="center" wrapText="1"/>
    </xf>
    <xf numFmtId="0" fontId="11" fillId="2" borderId="41" xfId="0" applyFont="1" applyFill="1" applyBorder="1" applyAlignment="1">
      <alignment horizontal="center" vertical="center" wrapText="1"/>
    </xf>
    <xf numFmtId="0" fontId="11" fillId="2" borderId="42" xfId="0" applyFont="1" applyFill="1" applyBorder="1" applyAlignment="1">
      <alignment horizontal="center" vertical="center" wrapText="1"/>
    </xf>
    <xf numFmtId="0" fontId="15" fillId="2" borderId="41" xfId="0" applyFont="1" applyFill="1" applyBorder="1" applyAlignment="1">
      <alignment horizontal="center" vertical="center" wrapText="1"/>
    </xf>
    <xf numFmtId="4" fontId="15" fillId="2" borderId="41" xfId="0" applyNumberFormat="1"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6666"/>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26282F"/>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375"/>
  <sheetViews>
    <sheetView tabSelected="1" topLeftCell="A1227" zoomScale="87" zoomScaleNormal="87" workbookViewId="0">
      <selection activeCell="J1243" sqref="J1243"/>
    </sheetView>
  </sheetViews>
  <sheetFormatPr defaultRowHeight="15" x14ac:dyDescent="0.25"/>
  <cols>
    <col min="1" max="2" width="8.5703125"/>
    <col min="3" max="3" width="32.5703125"/>
    <col min="4" max="4" width="20.7109375"/>
    <col min="5" max="5" width="24.140625"/>
    <col min="6" max="6" width="10.140625"/>
    <col min="7" max="8" width="8.5703125"/>
    <col min="9" max="9" width="13.42578125"/>
    <col min="10" max="11" width="12.5703125"/>
    <col min="12" max="12" width="11.28515625"/>
    <col min="13" max="13" width="12.140625"/>
    <col min="14" max="14" width="8.5703125"/>
    <col min="15" max="15" width="11.28515625" bestFit="1" customWidth="1"/>
    <col min="16" max="16" width="10.85546875" bestFit="1" customWidth="1"/>
    <col min="17" max="1025" width="8.5703125"/>
  </cols>
  <sheetData>
    <row r="2" spans="2:13" x14ac:dyDescent="0.25">
      <c r="J2" s="383" t="s">
        <v>0</v>
      </c>
      <c r="K2" s="383"/>
      <c r="L2" s="383"/>
      <c r="M2" s="383"/>
    </row>
    <row r="3" spans="2:13" x14ac:dyDescent="0.25">
      <c r="J3" s="384" t="s">
        <v>1</v>
      </c>
      <c r="K3" s="384"/>
      <c r="L3" s="384"/>
      <c r="M3" s="384"/>
    </row>
    <row r="4" spans="2:13" x14ac:dyDescent="0.25">
      <c r="J4" s="1" t="s">
        <v>330</v>
      </c>
      <c r="K4" s="1"/>
      <c r="L4" s="1"/>
      <c r="M4" s="1"/>
    </row>
    <row r="5" spans="2:13" ht="15.75" x14ac:dyDescent="0.25">
      <c r="B5" s="385" t="s">
        <v>2</v>
      </c>
      <c r="C5" s="385"/>
      <c r="D5" s="385"/>
      <c r="E5" s="385"/>
      <c r="F5" s="385"/>
      <c r="G5" s="385"/>
      <c r="H5" s="385"/>
      <c r="I5" s="385"/>
      <c r="J5" s="385"/>
      <c r="K5" s="385"/>
      <c r="L5" s="385"/>
      <c r="M5" s="385"/>
    </row>
    <row r="6" spans="2:13" ht="15.75" x14ac:dyDescent="0.25">
      <c r="B6" s="385" t="s">
        <v>3</v>
      </c>
      <c r="C6" s="385"/>
      <c r="D6" s="385"/>
      <c r="E6" s="385"/>
      <c r="F6" s="385"/>
      <c r="G6" s="385"/>
      <c r="H6" s="385"/>
      <c r="I6" s="385"/>
      <c r="J6" s="385"/>
      <c r="K6" s="385"/>
      <c r="L6" s="385"/>
      <c r="M6" s="385"/>
    </row>
    <row r="7" spans="2:13" ht="15.75" thickBot="1" x14ac:dyDescent="0.3">
      <c r="B7" s="2"/>
      <c r="C7" s="2"/>
      <c r="D7" s="2"/>
      <c r="E7" s="2"/>
      <c r="F7" s="2"/>
      <c r="G7" s="2"/>
      <c r="H7" s="2"/>
      <c r="I7" s="2"/>
      <c r="J7" s="2"/>
      <c r="K7" s="2"/>
      <c r="L7" s="2"/>
      <c r="M7" s="2"/>
    </row>
    <row r="8" spans="2:13" ht="37.5" customHeight="1" thickBot="1" x14ac:dyDescent="0.3">
      <c r="B8" s="3" t="s">
        <v>4</v>
      </c>
      <c r="C8" s="386" t="s">
        <v>5</v>
      </c>
      <c r="D8" s="386" t="s">
        <v>6</v>
      </c>
      <c r="E8" s="386" t="s">
        <v>7</v>
      </c>
      <c r="F8" s="386"/>
      <c r="G8" s="386"/>
      <c r="H8" s="386"/>
      <c r="I8" s="386" t="s">
        <v>8</v>
      </c>
      <c r="J8" s="386"/>
      <c r="K8" s="386"/>
      <c r="L8" s="386"/>
      <c r="M8" s="386"/>
    </row>
    <row r="9" spans="2:13" ht="90" thickBot="1" x14ac:dyDescent="0.3">
      <c r="B9" s="5" t="s">
        <v>9</v>
      </c>
      <c r="C9" s="386"/>
      <c r="D9" s="386"/>
      <c r="E9" s="6" t="s">
        <v>10</v>
      </c>
      <c r="F9" s="6" t="s">
        <v>11</v>
      </c>
      <c r="G9" s="6"/>
      <c r="H9" s="6" t="s">
        <v>12</v>
      </c>
      <c r="I9" s="6" t="s">
        <v>13</v>
      </c>
      <c r="J9" s="6" t="s">
        <v>14</v>
      </c>
      <c r="K9" s="6" t="s">
        <v>15</v>
      </c>
      <c r="L9" s="6" t="s">
        <v>16</v>
      </c>
      <c r="M9" s="6" t="s">
        <v>17</v>
      </c>
    </row>
    <row r="10" spans="2:13" ht="15.75" thickBot="1" x14ac:dyDescent="0.3">
      <c r="B10" s="7">
        <v>1</v>
      </c>
      <c r="C10" s="8">
        <v>2</v>
      </c>
      <c r="D10" s="8">
        <v>3</v>
      </c>
      <c r="E10" s="9">
        <v>4</v>
      </c>
      <c r="F10" s="9">
        <v>5</v>
      </c>
      <c r="G10" s="9">
        <v>6</v>
      </c>
      <c r="H10" s="9">
        <v>7</v>
      </c>
      <c r="I10" s="9">
        <v>8</v>
      </c>
      <c r="J10" s="9">
        <v>9</v>
      </c>
      <c r="K10" s="9">
        <v>10</v>
      </c>
      <c r="L10" s="9">
        <v>11</v>
      </c>
      <c r="M10" s="9">
        <v>12</v>
      </c>
    </row>
    <row r="11" spans="2:13" ht="16.5" thickBot="1" x14ac:dyDescent="0.3">
      <c r="B11" s="387" t="s">
        <v>18</v>
      </c>
      <c r="C11" s="387"/>
      <c r="D11" s="387"/>
      <c r="E11" s="387"/>
      <c r="F11" s="387"/>
      <c r="G11" s="387"/>
      <c r="H11" s="387"/>
      <c r="I11" s="387"/>
      <c r="J11" s="387"/>
      <c r="K11" s="387"/>
      <c r="L11" s="387"/>
      <c r="M11" s="387"/>
    </row>
    <row r="12" spans="2:13" ht="26.25" customHeight="1" thickBot="1" x14ac:dyDescent="0.3">
      <c r="B12" s="388">
        <v>1</v>
      </c>
      <c r="C12" s="10" t="s">
        <v>19</v>
      </c>
      <c r="D12" s="389" t="s">
        <v>20</v>
      </c>
      <c r="E12" s="389" t="s">
        <v>21</v>
      </c>
      <c r="F12" s="389" t="s">
        <v>22</v>
      </c>
      <c r="G12" s="390"/>
      <c r="H12" s="6"/>
      <c r="I12" s="13"/>
      <c r="J12" s="13"/>
      <c r="K12" s="13"/>
      <c r="L12" s="13"/>
      <c r="M12" s="13"/>
    </row>
    <row r="13" spans="2:13" ht="26.25" thickBot="1" x14ac:dyDescent="0.3">
      <c r="B13" s="388"/>
      <c r="C13" s="10" t="s">
        <v>23</v>
      </c>
      <c r="D13" s="389"/>
      <c r="E13" s="389"/>
      <c r="F13" s="389"/>
      <c r="G13" s="390"/>
      <c r="H13" s="14">
        <v>2014</v>
      </c>
      <c r="I13" s="15">
        <v>114152.7</v>
      </c>
      <c r="J13" s="15">
        <v>59147.7</v>
      </c>
      <c r="K13" s="15">
        <v>54781.1</v>
      </c>
      <c r="L13" s="13">
        <v>223.9</v>
      </c>
      <c r="M13" s="13"/>
    </row>
    <row r="14" spans="2:13" ht="26.25" thickBot="1" x14ac:dyDescent="0.3">
      <c r="B14" s="388"/>
      <c r="C14" s="10" t="s">
        <v>24</v>
      </c>
      <c r="D14" s="389"/>
      <c r="E14" s="389"/>
      <c r="F14" s="389"/>
      <c r="G14" s="390"/>
      <c r="H14" s="14">
        <v>2015</v>
      </c>
      <c r="I14" s="15">
        <v>20602.599999999999</v>
      </c>
      <c r="J14" s="13"/>
      <c r="K14" s="15">
        <v>20553.3</v>
      </c>
      <c r="L14" s="13">
        <v>49.3</v>
      </c>
      <c r="M14" s="13"/>
    </row>
    <row r="15" spans="2:13" ht="15.75" thickBot="1" x14ac:dyDescent="0.3">
      <c r="B15" s="388"/>
      <c r="C15" s="10" t="s">
        <v>25</v>
      </c>
      <c r="D15" s="389"/>
      <c r="E15" s="389"/>
      <c r="F15" s="389"/>
      <c r="G15" s="390"/>
      <c r="H15" s="16"/>
      <c r="I15" s="13">
        <v>0</v>
      </c>
      <c r="J15" s="13"/>
      <c r="K15" s="13"/>
      <c r="L15" s="13">
        <v>0</v>
      </c>
      <c r="M15" s="13"/>
    </row>
    <row r="16" spans="2:13" ht="39" thickBot="1" x14ac:dyDescent="0.3">
      <c r="B16" s="388"/>
      <c r="C16" s="10" t="s">
        <v>26</v>
      </c>
      <c r="D16" s="389"/>
      <c r="E16" s="389"/>
      <c r="F16" s="389"/>
      <c r="G16" s="390"/>
      <c r="H16" s="16"/>
      <c r="I16" s="13">
        <v>0</v>
      </c>
      <c r="J16" s="13"/>
      <c r="K16" s="13"/>
      <c r="L16" s="13">
        <v>0</v>
      </c>
      <c r="M16" s="13"/>
    </row>
    <row r="17" spans="2:13" ht="39" thickBot="1" x14ac:dyDescent="0.3">
      <c r="B17" s="391">
        <v>2</v>
      </c>
      <c r="C17" s="11" t="s">
        <v>27</v>
      </c>
      <c r="D17" s="389"/>
      <c r="E17" s="389"/>
      <c r="F17" s="389"/>
      <c r="G17" s="390"/>
      <c r="H17" s="16"/>
      <c r="I17" s="13"/>
      <c r="J17" s="13"/>
      <c r="K17" s="13"/>
      <c r="L17" s="13"/>
      <c r="M17" s="13"/>
    </row>
    <row r="18" spans="2:13" ht="26.25" thickBot="1" x14ac:dyDescent="0.3">
      <c r="B18" s="391"/>
      <c r="C18" s="10" t="s">
        <v>28</v>
      </c>
      <c r="D18" s="389"/>
      <c r="E18" s="389"/>
      <c r="F18" s="389"/>
      <c r="G18" s="390"/>
      <c r="H18" s="16"/>
      <c r="I18" s="13">
        <v>0</v>
      </c>
      <c r="J18" s="13"/>
      <c r="K18" s="13"/>
      <c r="L18" s="13">
        <v>0</v>
      </c>
      <c r="M18" s="13"/>
    </row>
    <row r="19" spans="2:13" ht="26.25" thickBot="1" x14ac:dyDescent="0.3">
      <c r="B19" s="391"/>
      <c r="C19" s="10" t="s">
        <v>29</v>
      </c>
      <c r="D19" s="389"/>
      <c r="E19" s="389"/>
      <c r="F19" s="389"/>
      <c r="G19" s="390"/>
      <c r="H19" s="16"/>
      <c r="I19" s="13">
        <v>0</v>
      </c>
      <c r="J19" s="13"/>
      <c r="K19" s="13"/>
      <c r="L19" s="13">
        <v>0</v>
      </c>
      <c r="M19" s="13"/>
    </row>
    <row r="20" spans="2:13" ht="26.25" thickBot="1" x14ac:dyDescent="0.3">
      <c r="B20" s="391"/>
      <c r="C20" s="10" t="s">
        <v>30</v>
      </c>
      <c r="D20" s="389"/>
      <c r="E20" s="389"/>
      <c r="F20" s="389"/>
      <c r="G20" s="390"/>
      <c r="H20" s="17"/>
      <c r="I20" s="13">
        <v>0</v>
      </c>
      <c r="J20" s="13"/>
      <c r="K20" s="13"/>
      <c r="L20" s="13">
        <v>0</v>
      </c>
      <c r="M20" s="13"/>
    </row>
    <row r="21" spans="2:13" ht="39" thickBot="1" x14ac:dyDescent="0.3">
      <c r="B21" s="491">
        <v>3</v>
      </c>
      <c r="C21" s="18" t="s">
        <v>31</v>
      </c>
      <c r="D21" s="389"/>
      <c r="E21" s="389"/>
      <c r="F21" s="389"/>
      <c r="G21" s="390"/>
      <c r="H21" s="12">
        <v>2015</v>
      </c>
      <c r="I21" s="13">
        <v>0</v>
      </c>
      <c r="J21" s="13"/>
      <c r="K21" s="13"/>
      <c r="L21" s="13">
        <v>50</v>
      </c>
      <c r="M21" s="13"/>
    </row>
    <row r="22" spans="2:13" ht="26.25" thickBot="1" x14ac:dyDescent="0.3">
      <c r="B22" s="492"/>
      <c r="C22" s="18" t="s">
        <v>32</v>
      </c>
      <c r="D22" s="389"/>
      <c r="E22" s="389"/>
      <c r="F22" s="389"/>
      <c r="G22" s="390"/>
      <c r="H22" s="12">
        <v>2016</v>
      </c>
      <c r="I22" s="13">
        <v>0</v>
      </c>
      <c r="J22" s="13"/>
      <c r="K22" s="13"/>
      <c r="L22" s="13">
        <v>0</v>
      </c>
      <c r="M22" s="13"/>
    </row>
    <row r="23" spans="2:13" ht="39" thickBot="1" x14ac:dyDescent="0.3">
      <c r="B23" s="492"/>
      <c r="C23" s="18" t="s">
        <v>33</v>
      </c>
      <c r="D23" s="389"/>
      <c r="E23" s="389"/>
      <c r="F23" s="389"/>
      <c r="G23" s="390"/>
      <c r="H23" s="12">
        <v>2017</v>
      </c>
      <c r="I23" s="13">
        <v>0</v>
      </c>
      <c r="J23" s="13"/>
      <c r="K23" s="13"/>
      <c r="L23" s="13">
        <v>0</v>
      </c>
      <c r="M23" s="13"/>
    </row>
    <row r="24" spans="2:13" ht="39" thickBot="1" x14ac:dyDescent="0.3">
      <c r="B24" s="492"/>
      <c r="C24" s="18" t="s">
        <v>33</v>
      </c>
      <c r="D24" s="389"/>
      <c r="E24" s="389"/>
      <c r="F24" s="389"/>
      <c r="G24" s="390"/>
      <c r="H24" s="12">
        <v>2018</v>
      </c>
      <c r="I24" s="13">
        <f t="shared" ref="I24:I30" si="0">J24+K24+L24+M24</f>
        <v>250</v>
      </c>
      <c r="J24" s="13"/>
      <c r="K24" s="13"/>
      <c r="L24" s="13">
        <v>250</v>
      </c>
      <c r="M24" s="13"/>
    </row>
    <row r="25" spans="2:13" ht="39" thickBot="1" x14ac:dyDescent="0.3">
      <c r="B25" s="492"/>
      <c r="C25" s="18" t="s">
        <v>33</v>
      </c>
      <c r="D25" s="389"/>
      <c r="E25" s="389"/>
      <c r="F25" s="389"/>
      <c r="G25" s="390"/>
      <c r="H25" s="12">
        <v>2019</v>
      </c>
      <c r="I25" s="13">
        <f t="shared" si="0"/>
        <v>1120</v>
      </c>
      <c r="J25" s="13"/>
      <c r="K25" s="13"/>
      <c r="L25" s="13">
        <f>250+350+450+20+50</f>
        <v>1120</v>
      </c>
      <c r="M25" s="13"/>
    </row>
    <row r="26" spans="2:13" ht="39" thickBot="1" x14ac:dyDescent="0.3">
      <c r="B26" s="492"/>
      <c r="C26" s="18" t="s">
        <v>33</v>
      </c>
      <c r="D26" s="389"/>
      <c r="E26" s="389"/>
      <c r="F26" s="389"/>
      <c r="G26" s="390"/>
      <c r="H26" s="12">
        <v>2020</v>
      </c>
      <c r="I26" s="13">
        <f t="shared" si="0"/>
        <v>350</v>
      </c>
      <c r="J26" s="13"/>
      <c r="K26" s="13"/>
      <c r="L26" s="13">
        <v>350</v>
      </c>
      <c r="M26" s="13"/>
    </row>
    <row r="27" spans="2:13" ht="39" thickBot="1" x14ac:dyDescent="0.3">
      <c r="B27" s="492"/>
      <c r="C27" s="18" t="s">
        <v>33</v>
      </c>
      <c r="D27" s="19"/>
      <c r="E27" s="19"/>
      <c r="F27" s="19"/>
      <c r="G27" s="19"/>
      <c r="H27" s="20">
        <v>2021</v>
      </c>
      <c r="I27" s="13">
        <f t="shared" si="0"/>
        <v>350</v>
      </c>
      <c r="J27" s="13"/>
      <c r="K27" s="13"/>
      <c r="L27" s="13">
        <v>350</v>
      </c>
      <c r="M27" s="13"/>
    </row>
    <row r="28" spans="2:13" ht="39" thickBot="1" x14ac:dyDescent="0.3">
      <c r="B28" s="492"/>
      <c r="C28" s="18" t="s">
        <v>33</v>
      </c>
      <c r="D28" s="392"/>
      <c r="E28" s="19"/>
      <c r="F28" s="19"/>
      <c r="G28" s="19"/>
      <c r="H28" s="20">
        <v>2022</v>
      </c>
      <c r="I28" s="13">
        <f t="shared" si="0"/>
        <v>350</v>
      </c>
      <c r="J28" s="13"/>
      <c r="K28" s="13"/>
      <c r="L28" s="13">
        <v>350</v>
      </c>
      <c r="M28" s="13"/>
    </row>
    <row r="29" spans="2:13" ht="39" thickBot="1" x14ac:dyDescent="0.3">
      <c r="B29" s="492"/>
      <c r="C29" s="18" t="s">
        <v>33</v>
      </c>
      <c r="D29" s="392"/>
      <c r="E29" s="19"/>
      <c r="F29" s="19"/>
      <c r="G29" s="19"/>
      <c r="H29" s="20">
        <v>2023</v>
      </c>
      <c r="I29" s="13">
        <f t="shared" si="0"/>
        <v>350</v>
      </c>
      <c r="J29" s="13"/>
      <c r="K29" s="13"/>
      <c r="L29" s="13">
        <v>350</v>
      </c>
      <c r="M29" s="13"/>
    </row>
    <row r="30" spans="2:13" ht="39" thickBot="1" x14ac:dyDescent="0.3">
      <c r="B30" s="492"/>
      <c r="C30" s="18" t="s">
        <v>33</v>
      </c>
      <c r="D30" s="392"/>
      <c r="E30" s="19"/>
      <c r="F30" s="19"/>
      <c r="G30" s="19"/>
      <c r="H30" s="20">
        <v>2024</v>
      </c>
      <c r="I30" s="13">
        <f t="shared" si="0"/>
        <v>350</v>
      </c>
      <c r="J30" s="13"/>
      <c r="K30" s="13"/>
      <c r="L30" s="13">
        <v>350</v>
      </c>
      <c r="M30" s="13"/>
    </row>
    <row r="31" spans="2:13" ht="39" thickBot="1" x14ac:dyDescent="0.3">
      <c r="B31" s="492"/>
      <c r="C31" s="211" t="s">
        <v>33</v>
      </c>
      <c r="D31" s="392"/>
      <c r="E31" s="220"/>
      <c r="F31" s="220"/>
      <c r="G31" s="220"/>
      <c r="H31" s="20">
        <v>2025</v>
      </c>
      <c r="I31" s="13"/>
      <c r="J31" s="13"/>
      <c r="K31" s="13"/>
      <c r="L31" s="13">
        <v>350</v>
      </c>
      <c r="M31" s="13"/>
    </row>
    <row r="32" spans="2:13" ht="39" thickBot="1" x14ac:dyDescent="0.3">
      <c r="B32" s="492"/>
      <c r="C32" s="211" t="s">
        <v>33</v>
      </c>
      <c r="D32" s="392"/>
      <c r="E32" s="220"/>
      <c r="F32" s="220"/>
      <c r="G32" s="220"/>
      <c r="H32" s="20">
        <v>2026</v>
      </c>
      <c r="I32" s="13"/>
      <c r="J32" s="13"/>
      <c r="K32" s="13"/>
      <c r="L32" s="13">
        <v>350</v>
      </c>
      <c r="M32" s="13"/>
    </row>
    <row r="33" spans="2:13" ht="39" thickBot="1" x14ac:dyDescent="0.3">
      <c r="B33" s="492"/>
      <c r="C33" s="211" t="s">
        <v>33</v>
      </c>
      <c r="D33" s="392"/>
      <c r="E33" s="220"/>
      <c r="F33" s="220"/>
      <c r="G33" s="220"/>
      <c r="H33" s="20">
        <v>2027</v>
      </c>
      <c r="I33" s="13"/>
      <c r="J33" s="13"/>
      <c r="K33" s="13"/>
      <c r="L33" s="13">
        <v>350</v>
      </c>
      <c r="M33" s="13"/>
    </row>
    <row r="34" spans="2:13" ht="39" thickBot="1" x14ac:dyDescent="0.3">
      <c r="B34" s="492"/>
      <c r="C34" s="211" t="s">
        <v>33</v>
      </c>
      <c r="D34" s="392"/>
      <c r="E34" s="220"/>
      <c r="F34" s="220"/>
      <c r="G34" s="220"/>
      <c r="H34" s="20">
        <v>2028</v>
      </c>
      <c r="I34" s="13"/>
      <c r="J34" s="13"/>
      <c r="K34" s="13"/>
      <c r="L34" s="13">
        <v>350</v>
      </c>
      <c r="M34" s="13"/>
    </row>
    <row r="35" spans="2:13" ht="39" thickBot="1" x14ac:dyDescent="0.3">
      <c r="B35" s="492"/>
      <c r="C35" s="211" t="s">
        <v>33</v>
      </c>
      <c r="D35" s="392"/>
      <c r="E35" s="220"/>
      <c r="F35" s="220"/>
      <c r="G35" s="220"/>
      <c r="H35" s="20">
        <v>2029</v>
      </c>
      <c r="I35" s="13"/>
      <c r="J35" s="13"/>
      <c r="K35" s="13"/>
      <c r="L35" s="13">
        <v>350</v>
      </c>
      <c r="M35" s="13"/>
    </row>
    <row r="36" spans="2:13" ht="39" thickBot="1" x14ac:dyDescent="0.3">
      <c r="B36" s="492"/>
      <c r="C36" s="211" t="s">
        <v>33</v>
      </c>
      <c r="D36" s="392"/>
      <c r="E36" s="220"/>
      <c r="F36" s="220"/>
      <c r="G36" s="220"/>
      <c r="H36" s="20">
        <v>2030</v>
      </c>
      <c r="I36" s="13"/>
      <c r="J36" s="13"/>
      <c r="K36" s="13"/>
      <c r="L36" s="13">
        <v>350</v>
      </c>
      <c r="M36" s="13"/>
    </row>
    <row r="37" spans="2:13" ht="32.25" customHeight="1" thickBot="1" x14ac:dyDescent="0.3">
      <c r="B37" s="492"/>
      <c r="C37" s="18" t="s">
        <v>34</v>
      </c>
      <c r="D37" s="392"/>
      <c r="E37" s="19"/>
      <c r="F37" s="19"/>
      <c r="G37" s="19"/>
      <c r="H37" s="20"/>
      <c r="I37" s="13"/>
      <c r="J37" s="13"/>
      <c r="K37" s="13"/>
      <c r="L37" s="13"/>
      <c r="M37" s="13"/>
    </row>
    <row r="38" spans="2:13" ht="25.5" customHeight="1" thickBot="1" x14ac:dyDescent="0.3">
      <c r="B38" s="492"/>
      <c r="C38" s="18" t="s">
        <v>35</v>
      </c>
      <c r="D38" s="392"/>
      <c r="E38" s="19"/>
      <c r="F38" s="19"/>
      <c r="G38" s="19"/>
      <c r="H38" s="20">
        <v>2017</v>
      </c>
      <c r="I38" s="13">
        <v>0</v>
      </c>
      <c r="J38" s="13"/>
      <c r="K38" s="13"/>
      <c r="L38" s="13">
        <v>0</v>
      </c>
      <c r="M38" s="13"/>
    </row>
    <row r="39" spans="2:13" ht="20.100000000000001" customHeight="1" thickBot="1" x14ac:dyDescent="0.3">
      <c r="B39" s="492"/>
      <c r="C39" s="18" t="s">
        <v>25</v>
      </c>
      <c r="D39" s="392"/>
      <c r="E39" s="19"/>
      <c r="F39" s="19"/>
      <c r="G39" s="19"/>
      <c r="H39" s="20">
        <v>2018</v>
      </c>
      <c r="I39" s="13">
        <v>0</v>
      </c>
      <c r="J39" s="13"/>
      <c r="K39" s="13"/>
      <c r="L39" s="13">
        <v>0</v>
      </c>
      <c r="M39" s="13"/>
    </row>
    <row r="40" spans="2:13" ht="37.5" customHeight="1" thickBot="1" x14ac:dyDescent="0.3">
      <c r="B40" s="493"/>
      <c r="C40" s="18" t="s">
        <v>24</v>
      </c>
      <c r="D40" s="392"/>
      <c r="E40" s="19"/>
      <c r="F40" s="19"/>
      <c r="G40" s="19"/>
      <c r="H40" s="20">
        <v>2019</v>
      </c>
      <c r="I40" s="13">
        <v>0</v>
      </c>
      <c r="J40" s="13"/>
      <c r="K40" s="13"/>
      <c r="L40" s="13">
        <v>0</v>
      </c>
      <c r="M40" s="13"/>
    </row>
    <row r="41" spans="2:13" ht="14.25" customHeight="1" thickBot="1" x14ac:dyDescent="0.3">
      <c r="B41" s="419">
        <v>4</v>
      </c>
      <c r="C41" s="412" t="s">
        <v>36</v>
      </c>
      <c r="D41" s="415" t="s">
        <v>37</v>
      </c>
      <c r="E41" s="416" t="s">
        <v>38</v>
      </c>
      <c r="F41" s="415" t="s">
        <v>39</v>
      </c>
      <c r="G41" s="21">
        <v>26</v>
      </c>
      <c r="H41" s="21">
        <v>2014</v>
      </c>
      <c r="I41" s="13">
        <v>102.8</v>
      </c>
      <c r="J41" s="6"/>
      <c r="K41" s="6">
        <v>102.8</v>
      </c>
      <c r="L41" s="6"/>
      <c r="M41" s="6"/>
    </row>
    <row r="42" spans="2:13" ht="15.75" thickBot="1" x14ac:dyDescent="0.3">
      <c r="B42" s="419"/>
      <c r="C42" s="413"/>
      <c r="D42" s="415"/>
      <c r="E42" s="417"/>
      <c r="F42" s="415"/>
      <c r="G42" s="13">
        <v>26</v>
      </c>
      <c r="H42" s="13">
        <v>2015</v>
      </c>
      <c r="I42" s="13">
        <v>172.5</v>
      </c>
      <c r="J42" s="13"/>
      <c r="K42" s="13">
        <v>172.5</v>
      </c>
      <c r="L42" s="13"/>
      <c r="M42" s="13"/>
    </row>
    <row r="43" spans="2:13" ht="15.75" thickBot="1" x14ac:dyDescent="0.3">
      <c r="B43" s="419"/>
      <c r="C43" s="413"/>
      <c r="D43" s="415"/>
      <c r="E43" s="417"/>
      <c r="F43" s="415"/>
      <c r="G43" s="13">
        <v>26</v>
      </c>
      <c r="H43" s="13">
        <v>2016</v>
      </c>
      <c r="I43" s="13">
        <v>245.1</v>
      </c>
      <c r="J43" s="13"/>
      <c r="K43" s="13">
        <v>245.1</v>
      </c>
      <c r="L43" s="13"/>
      <c r="M43" s="13"/>
    </row>
    <row r="44" spans="2:13" ht="15.75" thickBot="1" x14ac:dyDescent="0.3">
      <c r="B44" s="419"/>
      <c r="C44" s="413"/>
      <c r="D44" s="415"/>
      <c r="E44" s="417"/>
      <c r="F44" s="415"/>
      <c r="G44" s="13">
        <v>29</v>
      </c>
      <c r="H44" s="13">
        <v>2017</v>
      </c>
      <c r="I44" s="13">
        <v>265</v>
      </c>
      <c r="J44" s="13"/>
      <c r="K44" s="13">
        <v>265</v>
      </c>
      <c r="L44" s="13"/>
      <c r="M44" s="13"/>
    </row>
    <row r="45" spans="2:13" ht="15.75" thickBot="1" x14ac:dyDescent="0.3">
      <c r="B45" s="419"/>
      <c r="C45" s="413"/>
      <c r="D45" s="415"/>
      <c r="E45" s="417"/>
      <c r="F45" s="415"/>
      <c r="G45" s="13">
        <v>45</v>
      </c>
      <c r="H45" s="13">
        <v>2018</v>
      </c>
      <c r="I45" s="13">
        <f t="shared" ref="I45:I57" si="1">K45</f>
        <v>320.3</v>
      </c>
      <c r="J45" s="13"/>
      <c r="K45" s="13">
        <v>320.3</v>
      </c>
      <c r="L45" s="13"/>
      <c r="M45" s="13"/>
    </row>
    <row r="46" spans="2:13" ht="15.75" thickBot="1" x14ac:dyDescent="0.3">
      <c r="B46" s="419"/>
      <c r="C46" s="413"/>
      <c r="D46" s="415"/>
      <c r="E46" s="417"/>
      <c r="F46" s="415"/>
      <c r="G46" s="13">
        <v>45</v>
      </c>
      <c r="H46" s="13">
        <v>2019</v>
      </c>
      <c r="I46" s="13">
        <f>K46</f>
        <v>383.9</v>
      </c>
      <c r="J46" s="13"/>
      <c r="K46" s="13">
        <v>383.9</v>
      </c>
      <c r="L46" s="13"/>
      <c r="M46" s="13"/>
    </row>
    <row r="47" spans="2:13" ht="23.25" customHeight="1" thickBot="1" x14ac:dyDescent="0.3">
      <c r="B47" s="419"/>
      <c r="C47" s="413"/>
      <c r="D47" s="415"/>
      <c r="E47" s="417"/>
      <c r="F47" s="415"/>
      <c r="G47" s="13">
        <v>45</v>
      </c>
      <c r="H47" s="13">
        <v>2020</v>
      </c>
      <c r="I47" s="13">
        <f t="shared" si="1"/>
        <v>268.39999999999998</v>
      </c>
      <c r="J47" s="13"/>
      <c r="K47" s="13">
        <v>268.39999999999998</v>
      </c>
      <c r="L47" s="13"/>
      <c r="M47" s="13"/>
    </row>
    <row r="48" spans="2:13" ht="24" customHeight="1" thickBot="1" x14ac:dyDescent="0.3">
      <c r="B48" s="419"/>
      <c r="C48" s="413"/>
      <c r="D48" s="415"/>
      <c r="E48" s="417"/>
      <c r="F48" s="415"/>
      <c r="G48" s="13">
        <v>45</v>
      </c>
      <c r="H48" s="13">
        <v>2021</v>
      </c>
      <c r="I48" s="175">
        <f t="shared" si="1"/>
        <v>450</v>
      </c>
      <c r="J48" s="175"/>
      <c r="K48" s="175">
        <v>450</v>
      </c>
      <c r="L48" s="13"/>
      <c r="M48" s="13"/>
    </row>
    <row r="49" spans="2:13" ht="24" customHeight="1" thickBot="1" x14ac:dyDescent="0.3">
      <c r="B49" s="419"/>
      <c r="C49" s="413"/>
      <c r="D49" s="415"/>
      <c r="E49" s="417"/>
      <c r="F49" s="415"/>
      <c r="G49" s="13">
        <v>45</v>
      </c>
      <c r="H49" s="13">
        <v>2022</v>
      </c>
      <c r="I49" s="13">
        <f t="shared" si="1"/>
        <v>512</v>
      </c>
      <c r="J49" s="13"/>
      <c r="K49" s="13">
        <v>512</v>
      </c>
      <c r="L49" s="13"/>
      <c r="M49" s="13"/>
    </row>
    <row r="50" spans="2:13" ht="24.75" customHeight="1" thickBot="1" x14ac:dyDescent="0.3">
      <c r="B50" s="419"/>
      <c r="C50" s="413"/>
      <c r="D50" s="415"/>
      <c r="E50" s="417"/>
      <c r="F50" s="415"/>
      <c r="G50" s="13">
        <v>45</v>
      </c>
      <c r="H50" s="13">
        <v>2023</v>
      </c>
      <c r="I50" s="13">
        <f t="shared" si="1"/>
        <v>557.4</v>
      </c>
      <c r="J50" s="13"/>
      <c r="K50" s="13">
        <v>557.4</v>
      </c>
      <c r="L50" s="13"/>
      <c r="M50" s="13"/>
    </row>
    <row r="51" spans="2:13" ht="24.75" customHeight="1" thickBot="1" x14ac:dyDescent="0.3">
      <c r="B51" s="419"/>
      <c r="C51" s="413"/>
      <c r="D51" s="415"/>
      <c r="E51" s="417"/>
      <c r="F51" s="415"/>
      <c r="G51" s="13">
        <v>45</v>
      </c>
      <c r="H51" s="13">
        <v>2024</v>
      </c>
      <c r="I51" s="13">
        <f t="shared" si="1"/>
        <v>557.4</v>
      </c>
      <c r="J51" s="13"/>
      <c r="K51" s="13">
        <v>557.4</v>
      </c>
      <c r="L51" s="13"/>
      <c r="M51" s="13"/>
    </row>
    <row r="52" spans="2:13" ht="24.75" customHeight="1" thickBot="1" x14ac:dyDescent="0.3">
      <c r="B52" s="419"/>
      <c r="C52" s="413"/>
      <c r="D52" s="415"/>
      <c r="E52" s="417"/>
      <c r="F52" s="415"/>
      <c r="G52" s="13">
        <v>45</v>
      </c>
      <c r="H52" s="13">
        <v>2025</v>
      </c>
      <c r="I52" s="13">
        <f t="shared" si="1"/>
        <v>557.4</v>
      </c>
      <c r="J52" s="13"/>
      <c r="K52" s="13">
        <v>557.4</v>
      </c>
      <c r="L52" s="13"/>
      <c r="M52" s="13"/>
    </row>
    <row r="53" spans="2:13" ht="24.75" customHeight="1" thickBot="1" x14ac:dyDescent="0.3">
      <c r="B53" s="419"/>
      <c r="C53" s="413"/>
      <c r="D53" s="415"/>
      <c r="E53" s="417"/>
      <c r="F53" s="415"/>
      <c r="G53" s="13">
        <v>45</v>
      </c>
      <c r="H53" s="13">
        <v>2026</v>
      </c>
      <c r="I53" s="13">
        <f t="shared" si="1"/>
        <v>557.4</v>
      </c>
      <c r="J53" s="13"/>
      <c r="K53" s="13">
        <v>557.4</v>
      </c>
      <c r="L53" s="13"/>
      <c r="M53" s="13"/>
    </row>
    <row r="54" spans="2:13" ht="24.75" customHeight="1" thickBot="1" x14ac:dyDescent="0.3">
      <c r="B54" s="419"/>
      <c r="C54" s="413"/>
      <c r="D54" s="415"/>
      <c r="E54" s="417"/>
      <c r="F54" s="415"/>
      <c r="G54" s="13">
        <v>45</v>
      </c>
      <c r="H54" s="13">
        <v>2027</v>
      </c>
      <c r="I54" s="13">
        <f t="shared" si="1"/>
        <v>557.4</v>
      </c>
      <c r="J54" s="13"/>
      <c r="K54" s="13">
        <v>557.4</v>
      </c>
      <c r="L54" s="13"/>
      <c r="M54" s="13"/>
    </row>
    <row r="55" spans="2:13" ht="24.75" customHeight="1" thickBot="1" x14ac:dyDescent="0.3">
      <c r="B55" s="419"/>
      <c r="C55" s="413"/>
      <c r="D55" s="415"/>
      <c r="E55" s="417"/>
      <c r="F55" s="415"/>
      <c r="G55" s="13">
        <v>45</v>
      </c>
      <c r="H55" s="13">
        <v>2028</v>
      </c>
      <c r="I55" s="13">
        <f t="shared" si="1"/>
        <v>557.4</v>
      </c>
      <c r="J55" s="13"/>
      <c r="K55" s="13">
        <v>557.4</v>
      </c>
      <c r="L55" s="13"/>
      <c r="M55" s="13"/>
    </row>
    <row r="56" spans="2:13" ht="24.75" customHeight="1" thickBot="1" x14ac:dyDescent="0.3">
      <c r="B56" s="419"/>
      <c r="C56" s="413"/>
      <c r="D56" s="415"/>
      <c r="E56" s="417"/>
      <c r="F56" s="415"/>
      <c r="G56" s="13">
        <v>45</v>
      </c>
      <c r="H56" s="13">
        <v>2029</v>
      </c>
      <c r="I56" s="13">
        <f t="shared" si="1"/>
        <v>557.4</v>
      </c>
      <c r="J56" s="13"/>
      <c r="K56" s="13">
        <v>557.4</v>
      </c>
      <c r="L56" s="13"/>
      <c r="M56" s="13"/>
    </row>
    <row r="57" spans="2:13" ht="24.75" customHeight="1" thickBot="1" x14ac:dyDescent="0.3">
      <c r="B57" s="419"/>
      <c r="C57" s="414"/>
      <c r="D57" s="415"/>
      <c r="E57" s="418"/>
      <c r="F57" s="415"/>
      <c r="G57" s="13">
        <v>45</v>
      </c>
      <c r="H57" s="13">
        <v>2030</v>
      </c>
      <c r="I57" s="13">
        <f t="shared" si="1"/>
        <v>557.4</v>
      </c>
      <c r="J57" s="13"/>
      <c r="K57" s="13">
        <v>557.4</v>
      </c>
      <c r="L57" s="13"/>
      <c r="M57" s="13"/>
    </row>
    <row r="58" spans="2:13" ht="23.25" customHeight="1" thickBot="1" x14ac:dyDescent="0.3">
      <c r="B58" s="419">
        <v>5</v>
      </c>
      <c r="C58" s="412" t="s">
        <v>40</v>
      </c>
      <c r="D58" s="415" t="s">
        <v>41</v>
      </c>
      <c r="E58" s="420" t="s">
        <v>42</v>
      </c>
      <c r="F58" s="415" t="s">
        <v>39</v>
      </c>
      <c r="G58" s="13">
        <v>1</v>
      </c>
      <c r="H58" s="6">
        <v>2014</v>
      </c>
      <c r="I58" s="13">
        <v>26</v>
      </c>
      <c r="J58" s="13"/>
      <c r="K58" s="13">
        <v>26</v>
      </c>
      <c r="L58" s="13"/>
      <c r="M58" s="13"/>
    </row>
    <row r="59" spans="2:13" ht="15.75" thickBot="1" x14ac:dyDescent="0.3">
      <c r="B59" s="419"/>
      <c r="C59" s="413"/>
      <c r="D59" s="415"/>
      <c r="E59" s="417"/>
      <c r="F59" s="415"/>
      <c r="G59" s="13">
        <v>1</v>
      </c>
      <c r="H59" s="13">
        <v>2015</v>
      </c>
      <c r="I59" s="13">
        <v>26</v>
      </c>
      <c r="J59" s="13"/>
      <c r="K59" s="13">
        <v>26</v>
      </c>
      <c r="L59" s="13"/>
      <c r="M59" s="13"/>
    </row>
    <row r="60" spans="2:13" ht="15.75" thickBot="1" x14ac:dyDescent="0.3">
      <c r="B60" s="419"/>
      <c r="C60" s="413"/>
      <c r="D60" s="415"/>
      <c r="E60" s="417"/>
      <c r="F60" s="415"/>
      <c r="G60" s="13">
        <v>1</v>
      </c>
      <c r="H60" s="13">
        <v>2016</v>
      </c>
      <c r="I60" s="13">
        <v>26</v>
      </c>
      <c r="J60" s="13"/>
      <c r="K60" s="13">
        <v>26</v>
      </c>
      <c r="L60" s="13"/>
      <c r="M60" s="13"/>
    </row>
    <row r="61" spans="2:13" ht="15.75" thickBot="1" x14ac:dyDescent="0.3">
      <c r="B61" s="419"/>
      <c r="C61" s="413"/>
      <c r="D61" s="415"/>
      <c r="E61" s="417"/>
      <c r="F61" s="415"/>
      <c r="G61" s="13">
        <v>1</v>
      </c>
      <c r="H61" s="13">
        <v>2017</v>
      </c>
      <c r="I61" s="13">
        <v>26</v>
      </c>
      <c r="J61" s="13"/>
      <c r="K61" s="13">
        <v>26</v>
      </c>
      <c r="L61" s="13"/>
      <c r="M61" s="13"/>
    </row>
    <row r="62" spans="2:13" ht="15.75" thickBot="1" x14ac:dyDescent="0.3">
      <c r="B62" s="419"/>
      <c r="C62" s="413"/>
      <c r="D62" s="415"/>
      <c r="E62" s="417"/>
      <c r="F62" s="415"/>
      <c r="G62" s="13">
        <v>1</v>
      </c>
      <c r="H62" s="13">
        <v>2018</v>
      </c>
      <c r="I62" s="13">
        <f t="shared" ref="I62:I74" si="2">K62</f>
        <v>0</v>
      </c>
      <c r="J62" s="13"/>
      <c r="K62" s="13">
        <v>0</v>
      </c>
      <c r="L62" s="13"/>
      <c r="M62" s="13"/>
    </row>
    <row r="63" spans="2:13" ht="15.75" thickBot="1" x14ac:dyDescent="0.3">
      <c r="B63" s="419"/>
      <c r="C63" s="413"/>
      <c r="D63" s="415"/>
      <c r="E63" s="417"/>
      <c r="F63" s="415"/>
      <c r="G63" s="13">
        <v>1</v>
      </c>
      <c r="H63" s="13">
        <v>2019</v>
      </c>
      <c r="I63" s="13">
        <f t="shared" si="2"/>
        <v>0</v>
      </c>
      <c r="J63" s="13"/>
      <c r="K63" s="13">
        <v>0</v>
      </c>
      <c r="L63" s="13"/>
      <c r="M63" s="13"/>
    </row>
    <row r="64" spans="2:13" ht="15.75" thickBot="1" x14ac:dyDescent="0.3">
      <c r="B64" s="419"/>
      <c r="C64" s="413"/>
      <c r="D64" s="415"/>
      <c r="E64" s="417"/>
      <c r="F64" s="415"/>
      <c r="G64" s="13">
        <v>1</v>
      </c>
      <c r="H64" s="23">
        <v>2020</v>
      </c>
      <c r="I64" s="24">
        <f t="shared" si="2"/>
        <v>26</v>
      </c>
      <c r="J64" s="25"/>
      <c r="K64" s="25">
        <v>26</v>
      </c>
      <c r="L64" s="25"/>
      <c r="M64" s="25"/>
    </row>
    <row r="65" spans="2:13" ht="15.75" thickBot="1" x14ac:dyDescent="0.3">
      <c r="B65" s="419"/>
      <c r="C65" s="413"/>
      <c r="D65" s="415"/>
      <c r="E65" s="417"/>
      <c r="F65" s="415"/>
      <c r="G65" s="13">
        <v>1</v>
      </c>
      <c r="H65" s="25">
        <v>2021</v>
      </c>
      <c r="I65" s="13">
        <f t="shared" si="2"/>
        <v>26</v>
      </c>
      <c r="J65" s="26"/>
      <c r="K65" s="312">
        <v>26</v>
      </c>
      <c r="L65" s="26"/>
      <c r="M65" s="26"/>
    </row>
    <row r="66" spans="2:13" ht="15.75" thickBot="1" x14ac:dyDescent="0.3">
      <c r="B66" s="419"/>
      <c r="C66" s="413"/>
      <c r="D66" s="415"/>
      <c r="E66" s="417"/>
      <c r="F66" s="415"/>
      <c r="G66" s="13">
        <v>1</v>
      </c>
      <c r="H66" s="27">
        <v>2022</v>
      </c>
      <c r="I66" s="13">
        <f t="shared" si="2"/>
        <v>0</v>
      </c>
      <c r="J66" s="26"/>
      <c r="K66" s="312">
        <v>0</v>
      </c>
      <c r="L66" s="26"/>
      <c r="M66" s="26"/>
    </row>
    <row r="67" spans="2:13" ht="15.75" thickBot="1" x14ac:dyDescent="0.3">
      <c r="B67" s="419"/>
      <c r="C67" s="413"/>
      <c r="D67" s="415"/>
      <c r="E67" s="417"/>
      <c r="F67" s="415"/>
      <c r="G67" s="13">
        <v>1</v>
      </c>
      <c r="H67" s="27">
        <v>2023</v>
      </c>
      <c r="I67" s="13">
        <f t="shared" si="2"/>
        <v>26</v>
      </c>
      <c r="J67" s="26"/>
      <c r="K67" s="312">
        <v>26</v>
      </c>
      <c r="L67" s="26"/>
      <c r="M67" s="26"/>
    </row>
    <row r="68" spans="2:13" ht="15.75" thickBot="1" x14ac:dyDescent="0.3">
      <c r="B68" s="419"/>
      <c r="C68" s="413"/>
      <c r="D68" s="415"/>
      <c r="E68" s="417"/>
      <c r="F68" s="415"/>
      <c r="G68" s="13">
        <v>1</v>
      </c>
      <c r="H68" s="13">
        <v>2024</v>
      </c>
      <c r="I68" s="13">
        <f t="shared" si="2"/>
        <v>26</v>
      </c>
      <c r="J68" s="28"/>
      <c r="K68" s="312">
        <v>26</v>
      </c>
      <c r="L68" s="26"/>
      <c r="M68" s="29"/>
    </row>
    <row r="69" spans="2:13" ht="15.75" thickBot="1" x14ac:dyDescent="0.3">
      <c r="B69" s="419"/>
      <c r="C69" s="413"/>
      <c r="D69" s="415"/>
      <c r="E69" s="417"/>
      <c r="F69" s="415"/>
      <c r="G69" s="13">
        <v>1</v>
      </c>
      <c r="H69" s="13">
        <v>2025</v>
      </c>
      <c r="I69" s="13">
        <f t="shared" si="2"/>
        <v>26</v>
      </c>
      <c r="J69" s="228"/>
      <c r="K69" s="312">
        <v>26</v>
      </c>
      <c r="L69" s="26"/>
      <c r="M69" s="229"/>
    </row>
    <row r="70" spans="2:13" ht="15.75" thickBot="1" x14ac:dyDescent="0.3">
      <c r="B70" s="419"/>
      <c r="C70" s="413"/>
      <c r="D70" s="415"/>
      <c r="E70" s="417"/>
      <c r="F70" s="415"/>
      <c r="G70" s="13">
        <v>1</v>
      </c>
      <c r="H70" s="13">
        <v>2026</v>
      </c>
      <c r="I70" s="13">
        <f t="shared" si="2"/>
        <v>26</v>
      </c>
      <c r="J70" s="228"/>
      <c r="K70" s="312">
        <v>26</v>
      </c>
      <c r="L70" s="26"/>
      <c r="M70" s="229"/>
    </row>
    <row r="71" spans="2:13" ht="15.75" thickBot="1" x14ac:dyDescent="0.3">
      <c r="B71" s="419"/>
      <c r="C71" s="413"/>
      <c r="D71" s="415"/>
      <c r="E71" s="417"/>
      <c r="F71" s="415"/>
      <c r="G71" s="13">
        <v>1</v>
      </c>
      <c r="H71" s="13">
        <v>2027</v>
      </c>
      <c r="I71" s="13">
        <f t="shared" si="2"/>
        <v>26</v>
      </c>
      <c r="J71" s="228"/>
      <c r="K71" s="312">
        <v>26</v>
      </c>
      <c r="L71" s="26"/>
      <c r="M71" s="229"/>
    </row>
    <row r="72" spans="2:13" ht="15.75" thickBot="1" x14ac:dyDescent="0.3">
      <c r="B72" s="419"/>
      <c r="C72" s="413"/>
      <c r="D72" s="415"/>
      <c r="E72" s="417"/>
      <c r="F72" s="415"/>
      <c r="G72" s="13">
        <v>1</v>
      </c>
      <c r="H72" s="13">
        <v>2028</v>
      </c>
      <c r="I72" s="13">
        <f t="shared" si="2"/>
        <v>26</v>
      </c>
      <c r="J72" s="228"/>
      <c r="K72" s="312">
        <v>26</v>
      </c>
      <c r="L72" s="26"/>
      <c r="M72" s="229"/>
    </row>
    <row r="73" spans="2:13" ht="15.75" thickBot="1" x14ac:dyDescent="0.3">
      <c r="B73" s="419"/>
      <c r="C73" s="413"/>
      <c r="D73" s="415"/>
      <c r="E73" s="417"/>
      <c r="F73" s="415"/>
      <c r="G73" s="13">
        <v>1</v>
      </c>
      <c r="H73" s="13">
        <v>2029</v>
      </c>
      <c r="I73" s="13">
        <f t="shared" si="2"/>
        <v>26</v>
      </c>
      <c r="J73" s="228"/>
      <c r="K73" s="312">
        <v>26</v>
      </c>
      <c r="L73" s="26"/>
      <c r="M73" s="229"/>
    </row>
    <row r="74" spans="2:13" ht="15.75" thickBot="1" x14ac:dyDescent="0.3">
      <c r="B74" s="419"/>
      <c r="C74" s="414"/>
      <c r="D74" s="415"/>
      <c r="E74" s="418"/>
      <c r="F74" s="415"/>
      <c r="G74" s="13">
        <v>1</v>
      </c>
      <c r="H74" s="13">
        <v>2030</v>
      </c>
      <c r="I74" s="13">
        <f t="shared" si="2"/>
        <v>26</v>
      </c>
      <c r="J74" s="228"/>
      <c r="K74" s="312">
        <v>26</v>
      </c>
      <c r="L74" s="26"/>
      <c r="M74" s="229"/>
    </row>
    <row r="75" spans="2:13" ht="40.5" customHeight="1" thickBot="1" x14ac:dyDescent="0.3">
      <c r="B75" s="411">
        <v>6</v>
      </c>
      <c r="C75" s="421" t="s">
        <v>43</v>
      </c>
      <c r="D75" s="421" t="s">
        <v>41</v>
      </c>
      <c r="E75" s="421" t="s">
        <v>44</v>
      </c>
      <c r="F75" s="421" t="s">
        <v>39</v>
      </c>
      <c r="G75" s="13">
        <v>1</v>
      </c>
      <c r="H75" s="6">
        <v>2014</v>
      </c>
      <c r="I75" s="13">
        <v>35.9</v>
      </c>
      <c r="J75" s="13"/>
      <c r="K75" s="13">
        <v>35.9</v>
      </c>
      <c r="L75" s="13"/>
      <c r="M75" s="13"/>
    </row>
    <row r="76" spans="2:13" ht="15.75" thickBot="1" x14ac:dyDescent="0.3">
      <c r="B76" s="411"/>
      <c r="C76" s="394"/>
      <c r="D76" s="394"/>
      <c r="E76" s="394"/>
      <c r="F76" s="394"/>
      <c r="G76" s="13">
        <v>1</v>
      </c>
      <c r="H76" s="13">
        <v>2015</v>
      </c>
      <c r="I76" s="13">
        <v>19.3</v>
      </c>
      <c r="J76" s="13"/>
      <c r="K76" s="13">
        <v>19.3</v>
      </c>
      <c r="L76" s="13"/>
      <c r="M76" s="13"/>
    </row>
    <row r="77" spans="2:13" ht="15.75" thickBot="1" x14ac:dyDescent="0.3">
      <c r="B77" s="411"/>
      <c r="C77" s="394"/>
      <c r="D77" s="394"/>
      <c r="E77" s="394"/>
      <c r="F77" s="394"/>
      <c r="G77" s="13">
        <v>1</v>
      </c>
      <c r="H77" s="13">
        <v>2016</v>
      </c>
      <c r="I77" s="13">
        <v>22.8</v>
      </c>
      <c r="J77" s="13"/>
      <c r="K77" s="13">
        <v>22</v>
      </c>
      <c r="L77" s="13">
        <v>0.8</v>
      </c>
      <c r="M77" s="13"/>
    </row>
    <row r="78" spans="2:13" ht="15.75" thickBot="1" x14ac:dyDescent="0.3">
      <c r="B78" s="411"/>
      <c r="C78" s="394"/>
      <c r="D78" s="394"/>
      <c r="E78" s="394"/>
      <c r="F78" s="394"/>
      <c r="G78" s="13">
        <v>1</v>
      </c>
      <c r="H78" s="13">
        <v>2017</v>
      </c>
      <c r="I78" s="13">
        <v>29.9</v>
      </c>
      <c r="J78" s="13"/>
      <c r="K78" s="13">
        <v>29.9</v>
      </c>
      <c r="L78" s="13">
        <v>0</v>
      </c>
      <c r="M78" s="13"/>
    </row>
    <row r="79" spans="2:13" ht="15.75" thickBot="1" x14ac:dyDescent="0.3">
      <c r="B79" s="411"/>
      <c r="C79" s="394"/>
      <c r="D79" s="394"/>
      <c r="E79" s="394"/>
      <c r="F79" s="394"/>
      <c r="G79" s="13">
        <v>1</v>
      </c>
      <c r="H79" s="13">
        <v>2018</v>
      </c>
      <c r="I79" s="13">
        <f t="shared" ref="I79:I91" si="3">K79</f>
        <v>24.5</v>
      </c>
      <c r="J79" s="13"/>
      <c r="K79" s="13">
        <v>24.5</v>
      </c>
      <c r="L79" s="13"/>
      <c r="M79" s="13"/>
    </row>
    <row r="80" spans="2:13" ht="15.75" thickBot="1" x14ac:dyDescent="0.3">
      <c r="B80" s="411"/>
      <c r="C80" s="394"/>
      <c r="D80" s="394"/>
      <c r="E80" s="394"/>
      <c r="F80" s="394"/>
      <c r="G80" s="13">
        <v>1</v>
      </c>
      <c r="H80" s="13">
        <v>2019</v>
      </c>
      <c r="I80" s="13">
        <f t="shared" si="3"/>
        <v>40.4</v>
      </c>
      <c r="J80" s="13"/>
      <c r="K80" s="13">
        <v>40.4</v>
      </c>
      <c r="L80" s="13"/>
      <c r="M80" s="13"/>
    </row>
    <row r="81" spans="2:13" ht="15.75" thickBot="1" x14ac:dyDescent="0.3">
      <c r="B81" s="411"/>
      <c r="C81" s="394"/>
      <c r="D81" s="394"/>
      <c r="E81" s="394"/>
      <c r="F81" s="394"/>
      <c r="G81" s="13">
        <v>1</v>
      </c>
      <c r="H81" s="13">
        <v>2020</v>
      </c>
      <c r="I81" s="13">
        <f t="shared" si="3"/>
        <v>40.6</v>
      </c>
      <c r="J81" s="13"/>
      <c r="K81" s="13">
        <v>40.6</v>
      </c>
      <c r="L81" s="13"/>
      <c r="M81" s="13"/>
    </row>
    <row r="82" spans="2:13" ht="15.75" thickBot="1" x14ac:dyDescent="0.3">
      <c r="B82" s="411"/>
      <c r="C82" s="394"/>
      <c r="D82" s="394"/>
      <c r="E82" s="394"/>
      <c r="F82" s="394"/>
      <c r="G82" s="13">
        <v>1</v>
      </c>
      <c r="H82" s="13">
        <v>2021</v>
      </c>
      <c r="I82" s="13">
        <f t="shared" si="3"/>
        <v>53</v>
      </c>
      <c r="J82" s="13"/>
      <c r="K82" s="13">
        <v>53</v>
      </c>
      <c r="L82" s="13"/>
      <c r="M82" s="13"/>
    </row>
    <row r="83" spans="2:13" ht="15.75" thickBot="1" x14ac:dyDescent="0.3">
      <c r="B83" s="411"/>
      <c r="C83" s="394"/>
      <c r="D83" s="394"/>
      <c r="E83" s="394"/>
      <c r="F83" s="394"/>
      <c r="G83" s="13">
        <v>2</v>
      </c>
      <c r="H83" s="13">
        <v>2022</v>
      </c>
      <c r="I83" s="13">
        <f t="shared" si="3"/>
        <v>81.2</v>
      </c>
      <c r="J83" s="13"/>
      <c r="K83" s="13">
        <v>81.2</v>
      </c>
      <c r="L83" s="13"/>
      <c r="M83" s="13"/>
    </row>
    <row r="84" spans="2:13" ht="15.75" thickBot="1" x14ac:dyDescent="0.3">
      <c r="B84" s="411"/>
      <c r="C84" s="394"/>
      <c r="D84" s="394"/>
      <c r="E84" s="394"/>
      <c r="F84" s="394"/>
      <c r="G84" s="13">
        <v>2</v>
      </c>
      <c r="H84" s="13">
        <v>2023</v>
      </c>
      <c r="I84" s="13">
        <f t="shared" si="3"/>
        <v>81.2</v>
      </c>
      <c r="J84" s="13"/>
      <c r="K84" s="13">
        <v>81.2</v>
      </c>
      <c r="L84" s="13"/>
      <c r="M84" s="13"/>
    </row>
    <row r="85" spans="2:13" ht="15.75" thickBot="1" x14ac:dyDescent="0.3">
      <c r="B85" s="30"/>
      <c r="C85" s="394"/>
      <c r="D85" s="394"/>
      <c r="E85" s="394"/>
      <c r="F85" s="394"/>
      <c r="G85" s="13">
        <v>2</v>
      </c>
      <c r="H85" s="13">
        <v>2024</v>
      </c>
      <c r="I85" s="13">
        <f t="shared" si="3"/>
        <v>81.2</v>
      </c>
      <c r="J85" s="13"/>
      <c r="K85" s="13">
        <v>81.2</v>
      </c>
      <c r="L85" s="13"/>
      <c r="M85" s="13"/>
    </row>
    <row r="86" spans="2:13" ht="15.75" thickBot="1" x14ac:dyDescent="0.3">
      <c r="B86" s="30"/>
      <c r="C86" s="394"/>
      <c r="D86" s="394"/>
      <c r="E86" s="394"/>
      <c r="F86" s="394"/>
      <c r="G86" s="13">
        <v>2</v>
      </c>
      <c r="H86" s="13">
        <v>2025</v>
      </c>
      <c r="I86" s="13">
        <f t="shared" si="3"/>
        <v>81.2</v>
      </c>
      <c r="J86" s="13"/>
      <c r="K86" s="13">
        <v>81.2</v>
      </c>
      <c r="L86" s="13"/>
      <c r="M86" s="13"/>
    </row>
    <row r="87" spans="2:13" ht="15.75" thickBot="1" x14ac:dyDescent="0.3">
      <c r="B87" s="30"/>
      <c r="C87" s="394"/>
      <c r="D87" s="394"/>
      <c r="E87" s="394"/>
      <c r="F87" s="394"/>
      <c r="G87" s="13">
        <v>2</v>
      </c>
      <c r="H87" s="13">
        <v>2026</v>
      </c>
      <c r="I87" s="13">
        <f t="shared" si="3"/>
        <v>81.2</v>
      </c>
      <c r="J87" s="13"/>
      <c r="K87" s="13">
        <v>81.2</v>
      </c>
      <c r="L87" s="13"/>
      <c r="M87" s="13"/>
    </row>
    <row r="88" spans="2:13" ht="15.75" thickBot="1" x14ac:dyDescent="0.3">
      <c r="B88" s="30"/>
      <c r="C88" s="394"/>
      <c r="D88" s="394"/>
      <c r="E88" s="394"/>
      <c r="F88" s="394"/>
      <c r="G88" s="13">
        <v>2</v>
      </c>
      <c r="H88" s="13">
        <v>2027</v>
      </c>
      <c r="I88" s="13">
        <f t="shared" si="3"/>
        <v>81.2</v>
      </c>
      <c r="J88" s="13"/>
      <c r="K88" s="13">
        <v>81.2</v>
      </c>
      <c r="L88" s="13"/>
      <c r="M88" s="13"/>
    </row>
    <row r="89" spans="2:13" ht="15.75" thickBot="1" x14ac:dyDescent="0.3">
      <c r="B89" s="30"/>
      <c r="C89" s="394"/>
      <c r="D89" s="394"/>
      <c r="E89" s="394"/>
      <c r="F89" s="394"/>
      <c r="G89" s="13">
        <v>2</v>
      </c>
      <c r="H89" s="13">
        <v>2028</v>
      </c>
      <c r="I89" s="13">
        <f t="shared" si="3"/>
        <v>81.2</v>
      </c>
      <c r="J89" s="13"/>
      <c r="K89" s="13">
        <v>81.2</v>
      </c>
      <c r="L89" s="13"/>
      <c r="M89" s="13"/>
    </row>
    <row r="90" spans="2:13" ht="15.75" thickBot="1" x14ac:dyDescent="0.3">
      <c r="B90" s="30"/>
      <c r="C90" s="394"/>
      <c r="D90" s="394"/>
      <c r="E90" s="394"/>
      <c r="F90" s="394"/>
      <c r="G90" s="13">
        <v>2</v>
      </c>
      <c r="H90" s="13">
        <v>2029</v>
      </c>
      <c r="I90" s="13">
        <f t="shared" si="3"/>
        <v>81.2</v>
      </c>
      <c r="J90" s="13"/>
      <c r="K90" s="13">
        <v>81.2</v>
      </c>
      <c r="L90" s="13"/>
      <c r="M90" s="13"/>
    </row>
    <row r="91" spans="2:13" ht="15.75" thickBot="1" x14ac:dyDescent="0.3">
      <c r="B91" s="30"/>
      <c r="C91" s="397"/>
      <c r="D91" s="397"/>
      <c r="E91" s="397"/>
      <c r="F91" s="397"/>
      <c r="G91" s="13">
        <v>2</v>
      </c>
      <c r="H91" s="13">
        <v>2030</v>
      </c>
      <c r="I91" s="13">
        <f t="shared" si="3"/>
        <v>81.2</v>
      </c>
      <c r="J91" s="13"/>
      <c r="K91" s="13">
        <v>81.2</v>
      </c>
      <c r="L91" s="13"/>
      <c r="M91" s="13"/>
    </row>
    <row r="92" spans="2:13" ht="22.5" customHeight="1" thickBot="1" x14ac:dyDescent="0.3">
      <c r="B92" s="405">
        <v>7</v>
      </c>
      <c r="C92" s="396" t="s">
        <v>45</v>
      </c>
      <c r="D92" s="396" t="s">
        <v>41</v>
      </c>
      <c r="E92" s="396" t="s">
        <v>46</v>
      </c>
      <c r="F92" s="396" t="s">
        <v>47</v>
      </c>
      <c r="G92" s="13">
        <v>100</v>
      </c>
      <c r="H92" s="6">
        <v>2014</v>
      </c>
      <c r="I92" s="15">
        <v>8819</v>
      </c>
      <c r="J92" s="13"/>
      <c r="K92" s="15">
        <v>8819</v>
      </c>
      <c r="L92" s="13"/>
      <c r="M92" s="13"/>
    </row>
    <row r="93" spans="2:13" ht="15.75" thickBot="1" x14ac:dyDescent="0.3">
      <c r="B93" s="406"/>
      <c r="C93" s="394"/>
      <c r="D93" s="394"/>
      <c r="E93" s="394"/>
      <c r="F93" s="394"/>
      <c r="G93" s="13">
        <v>100</v>
      </c>
      <c r="H93" s="13">
        <v>2015</v>
      </c>
      <c r="I93" s="15">
        <v>10227.299999999999</v>
      </c>
      <c r="J93" s="13"/>
      <c r="K93" s="15">
        <v>10227.299999999999</v>
      </c>
      <c r="L93" s="13"/>
      <c r="M93" s="13"/>
    </row>
    <row r="94" spans="2:13" ht="15.75" thickBot="1" x14ac:dyDescent="0.3">
      <c r="B94" s="406"/>
      <c r="C94" s="394"/>
      <c r="D94" s="394"/>
      <c r="E94" s="394"/>
      <c r="F94" s="394"/>
      <c r="G94" s="13">
        <v>100</v>
      </c>
      <c r="H94" s="13">
        <v>2016</v>
      </c>
      <c r="I94" s="15">
        <v>9960.9</v>
      </c>
      <c r="J94" s="13"/>
      <c r="K94" s="15">
        <v>9960.9</v>
      </c>
      <c r="L94" s="13"/>
      <c r="M94" s="13"/>
    </row>
    <row r="95" spans="2:13" ht="15.75" thickBot="1" x14ac:dyDescent="0.3">
      <c r="B95" s="406"/>
      <c r="C95" s="394"/>
      <c r="D95" s="394"/>
      <c r="E95" s="394"/>
      <c r="F95" s="394"/>
      <c r="G95" s="13">
        <v>100</v>
      </c>
      <c r="H95" s="13">
        <v>2017</v>
      </c>
      <c r="I95" s="15">
        <v>10543.4</v>
      </c>
      <c r="J95" s="13"/>
      <c r="K95" s="15">
        <v>10543.4</v>
      </c>
      <c r="L95" s="13"/>
      <c r="M95" s="13"/>
    </row>
    <row r="96" spans="2:13" ht="15.75" thickBot="1" x14ac:dyDescent="0.3">
      <c r="B96" s="406"/>
      <c r="C96" s="394"/>
      <c r="D96" s="394"/>
      <c r="E96" s="394"/>
      <c r="F96" s="394"/>
      <c r="G96" s="13">
        <v>100</v>
      </c>
      <c r="H96" s="13">
        <v>2018</v>
      </c>
      <c r="I96" s="15">
        <f t="shared" ref="I96:I108" si="4">K96</f>
        <v>11050.3</v>
      </c>
      <c r="J96" s="13"/>
      <c r="K96" s="15">
        <v>11050.3</v>
      </c>
      <c r="L96" s="13"/>
      <c r="M96" s="13"/>
    </row>
    <row r="97" spans="2:13" ht="15.75" thickBot="1" x14ac:dyDescent="0.3">
      <c r="B97" s="406"/>
      <c r="C97" s="394"/>
      <c r="D97" s="394"/>
      <c r="E97" s="394"/>
      <c r="F97" s="394"/>
      <c r="G97" s="13">
        <v>100</v>
      </c>
      <c r="H97" s="13">
        <v>2019</v>
      </c>
      <c r="I97" s="15">
        <f t="shared" si="4"/>
        <v>11325.1</v>
      </c>
      <c r="J97" s="13"/>
      <c r="K97" s="15">
        <v>11325.1</v>
      </c>
      <c r="L97" s="13"/>
      <c r="M97" s="13"/>
    </row>
    <row r="98" spans="2:13" ht="15.75" thickBot="1" x14ac:dyDescent="0.3">
      <c r="B98" s="406"/>
      <c r="C98" s="394"/>
      <c r="D98" s="394"/>
      <c r="E98" s="394"/>
      <c r="F98" s="394"/>
      <c r="G98" s="13">
        <v>100</v>
      </c>
      <c r="H98" s="13">
        <v>2020</v>
      </c>
      <c r="I98" s="15">
        <f t="shared" si="4"/>
        <v>11083.5</v>
      </c>
      <c r="J98" s="13"/>
      <c r="K98" s="15">
        <v>11083.5</v>
      </c>
      <c r="L98" s="13"/>
      <c r="M98" s="13"/>
    </row>
    <row r="99" spans="2:13" ht="15.75" thickBot="1" x14ac:dyDescent="0.3">
      <c r="B99" s="406"/>
      <c r="C99" s="394"/>
      <c r="D99" s="394"/>
      <c r="E99" s="394"/>
      <c r="F99" s="394"/>
      <c r="G99" s="13">
        <v>100</v>
      </c>
      <c r="H99" s="13">
        <v>2021</v>
      </c>
      <c r="I99" s="15">
        <f t="shared" si="4"/>
        <v>12904.1</v>
      </c>
      <c r="J99" s="13"/>
      <c r="K99" s="15">
        <v>12904.1</v>
      </c>
      <c r="L99" s="13"/>
      <c r="M99" s="13"/>
    </row>
    <row r="100" spans="2:13" ht="15.75" thickBot="1" x14ac:dyDescent="0.3">
      <c r="B100" s="406"/>
      <c r="C100" s="394"/>
      <c r="D100" s="394"/>
      <c r="E100" s="394"/>
      <c r="F100" s="394"/>
      <c r="G100" s="13">
        <v>100</v>
      </c>
      <c r="H100" s="13">
        <v>2022</v>
      </c>
      <c r="I100" s="15">
        <f t="shared" si="4"/>
        <v>14726.3</v>
      </c>
      <c r="J100" s="13"/>
      <c r="K100" s="15">
        <v>14726.3</v>
      </c>
      <c r="L100" s="13"/>
      <c r="M100" s="13"/>
    </row>
    <row r="101" spans="2:13" ht="15.75" thickBot="1" x14ac:dyDescent="0.3">
      <c r="B101" s="406"/>
      <c r="C101" s="394"/>
      <c r="D101" s="394"/>
      <c r="E101" s="394"/>
      <c r="F101" s="394"/>
      <c r="G101" s="13">
        <v>100</v>
      </c>
      <c r="H101" s="13">
        <v>2023</v>
      </c>
      <c r="I101" s="15">
        <f t="shared" si="4"/>
        <v>14140.1</v>
      </c>
      <c r="J101" s="13"/>
      <c r="K101" s="15">
        <v>14140.1</v>
      </c>
      <c r="L101" s="13"/>
      <c r="M101" s="13"/>
    </row>
    <row r="102" spans="2:13" ht="15.75" thickBot="1" x14ac:dyDescent="0.3">
      <c r="B102" s="406"/>
      <c r="C102" s="394"/>
      <c r="D102" s="394"/>
      <c r="E102" s="394"/>
      <c r="F102" s="394"/>
      <c r="G102" s="13">
        <v>100</v>
      </c>
      <c r="H102" s="13">
        <v>2024</v>
      </c>
      <c r="I102" s="15">
        <f t="shared" si="4"/>
        <v>13773.6</v>
      </c>
      <c r="J102" s="13"/>
      <c r="K102" s="15">
        <v>13773.6</v>
      </c>
      <c r="L102" s="13"/>
      <c r="M102" s="13"/>
    </row>
    <row r="103" spans="2:13" ht="15.75" thickBot="1" x14ac:dyDescent="0.3">
      <c r="B103" s="406"/>
      <c r="C103" s="394"/>
      <c r="D103" s="394"/>
      <c r="E103" s="394"/>
      <c r="F103" s="394"/>
      <c r="G103" s="13">
        <v>100</v>
      </c>
      <c r="H103" s="13">
        <v>2025</v>
      </c>
      <c r="I103" s="15">
        <f t="shared" si="4"/>
        <v>13773.6</v>
      </c>
      <c r="J103" s="13"/>
      <c r="K103" s="15">
        <v>13773.6</v>
      </c>
      <c r="L103" s="13"/>
      <c r="M103" s="13"/>
    </row>
    <row r="104" spans="2:13" ht="15.75" thickBot="1" x14ac:dyDescent="0.3">
      <c r="B104" s="406"/>
      <c r="C104" s="394"/>
      <c r="D104" s="394"/>
      <c r="E104" s="394"/>
      <c r="F104" s="394"/>
      <c r="G104" s="13">
        <v>100</v>
      </c>
      <c r="H104" s="13">
        <v>2026</v>
      </c>
      <c r="I104" s="15">
        <f t="shared" si="4"/>
        <v>13773.6</v>
      </c>
      <c r="J104" s="13"/>
      <c r="K104" s="15">
        <v>13773.6</v>
      </c>
      <c r="L104" s="13"/>
      <c r="M104" s="13"/>
    </row>
    <row r="105" spans="2:13" ht="15.75" thickBot="1" x14ac:dyDescent="0.3">
      <c r="B105" s="406"/>
      <c r="C105" s="394"/>
      <c r="D105" s="394"/>
      <c r="E105" s="394"/>
      <c r="F105" s="394"/>
      <c r="G105" s="13">
        <v>100</v>
      </c>
      <c r="H105" s="13">
        <v>2027</v>
      </c>
      <c r="I105" s="15">
        <f t="shared" si="4"/>
        <v>13773.6</v>
      </c>
      <c r="J105" s="13"/>
      <c r="K105" s="15">
        <v>13773.6</v>
      </c>
      <c r="L105" s="13"/>
      <c r="M105" s="13"/>
    </row>
    <row r="106" spans="2:13" ht="15.75" thickBot="1" x14ac:dyDescent="0.3">
      <c r="B106" s="406"/>
      <c r="C106" s="394"/>
      <c r="D106" s="394"/>
      <c r="E106" s="394"/>
      <c r="F106" s="394"/>
      <c r="G106" s="13">
        <v>100</v>
      </c>
      <c r="H106" s="13">
        <v>2028</v>
      </c>
      <c r="I106" s="15">
        <f t="shared" si="4"/>
        <v>13773.6</v>
      </c>
      <c r="J106" s="13"/>
      <c r="K106" s="15">
        <v>13773.6</v>
      </c>
      <c r="L106" s="13"/>
      <c r="M106" s="13"/>
    </row>
    <row r="107" spans="2:13" ht="15.75" thickBot="1" x14ac:dyDescent="0.3">
      <c r="B107" s="406"/>
      <c r="C107" s="394"/>
      <c r="D107" s="394"/>
      <c r="E107" s="394"/>
      <c r="F107" s="394"/>
      <c r="G107" s="13">
        <v>100</v>
      </c>
      <c r="H107" s="13">
        <v>2029</v>
      </c>
      <c r="I107" s="15">
        <f t="shared" si="4"/>
        <v>13773.6</v>
      </c>
      <c r="J107" s="13"/>
      <c r="K107" s="15">
        <v>13773.6</v>
      </c>
      <c r="L107" s="13"/>
      <c r="M107" s="13"/>
    </row>
    <row r="108" spans="2:13" ht="15.75" thickBot="1" x14ac:dyDescent="0.3">
      <c r="B108" s="407"/>
      <c r="C108" s="397"/>
      <c r="D108" s="397"/>
      <c r="E108" s="397"/>
      <c r="F108" s="397"/>
      <c r="G108" s="13">
        <v>100</v>
      </c>
      <c r="H108" s="13">
        <v>2030</v>
      </c>
      <c r="I108" s="15">
        <f t="shared" si="4"/>
        <v>13773.6</v>
      </c>
      <c r="J108" s="13"/>
      <c r="K108" s="15">
        <v>13773.6</v>
      </c>
      <c r="L108" s="13"/>
      <c r="M108" s="13"/>
    </row>
    <row r="109" spans="2:13" ht="24.75" customHeight="1" thickBot="1" x14ac:dyDescent="0.3">
      <c r="B109" s="405">
        <v>8</v>
      </c>
      <c r="C109" s="396" t="s">
        <v>48</v>
      </c>
      <c r="D109" s="396" t="s">
        <v>41</v>
      </c>
      <c r="E109" s="396" t="s">
        <v>49</v>
      </c>
      <c r="F109" s="396" t="s">
        <v>39</v>
      </c>
      <c r="G109" s="13">
        <v>90</v>
      </c>
      <c r="H109" s="6">
        <v>2014</v>
      </c>
      <c r="I109" s="15">
        <v>13006.8</v>
      </c>
      <c r="J109" s="13"/>
      <c r="K109" s="13"/>
      <c r="L109" s="15">
        <v>13006.8</v>
      </c>
      <c r="M109" s="13"/>
    </row>
    <row r="110" spans="2:13" ht="15.75" thickBot="1" x14ac:dyDescent="0.3">
      <c r="B110" s="406"/>
      <c r="C110" s="394"/>
      <c r="D110" s="394"/>
      <c r="E110" s="394"/>
      <c r="F110" s="394"/>
      <c r="G110" s="13">
        <v>90</v>
      </c>
      <c r="H110" s="13">
        <v>2015</v>
      </c>
      <c r="I110" s="15">
        <v>14493.27</v>
      </c>
      <c r="J110" s="13"/>
      <c r="K110" s="13"/>
      <c r="L110" s="15">
        <v>14493.27</v>
      </c>
      <c r="M110" s="13"/>
    </row>
    <row r="111" spans="2:13" ht="15.75" thickBot="1" x14ac:dyDescent="0.3">
      <c r="B111" s="406"/>
      <c r="C111" s="394"/>
      <c r="D111" s="394"/>
      <c r="E111" s="394"/>
      <c r="F111" s="394"/>
      <c r="G111" s="13">
        <v>85</v>
      </c>
      <c r="H111" s="13">
        <v>2016</v>
      </c>
      <c r="I111" s="15">
        <v>17253.8</v>
      </c>
      <c r="J111" s="13"/>
      <c r="K111" s="13"/>
      <c r="L111" s="15">
        <v>17253.8</v>
      </c>
      <c r="M111" s="13"/>
    </row>
    <row r="112" spans="2:13" ht="15.75" thickBot="1" x14ac:dyDescent="0.3">
      <c r="B112" s="406"/>
      <c r="C112" s="394"/>
      <c r="D112" s="394"/>
      <c r="E112" s="394"/>
      <c r="F112" s="394"/>
      <c r="G112" s="13">
        <v>85</v>
      </c>
      <c r="H112" s="13">
        <v>2017</v>
      </c>
      <c r="I112" s="15">
        <v>16799.099999999999</v>
      </c>
      <c r="J112" s="13"/>
      <c r="K112" s="13"/>
      <c r="L112" s="15">
        <v>16799.099999999999</v>
      </c>
      <c r="M112" s="13"/>
    </row>
    <row r="113" spans="2:13" ht="15.75" thickBot="1" x14ac:dyDescent="0.3">
      <c r="B113" s="406"/>
      <c r="C113" s="394"/>
      <c r="D113" s="394"/>
      <c r="E113" s="394"/>
      <c r="F113" s="394"/>
      <c r="G113" s="13">
        <v>85</v>
      </c>
      <c r="H113" s="13">
        <v>2018</v>
      </c>
      <c r="I113" s="15">
        <f t="shared" ref="I113:I125" si="5">L113</f>
        <v>22139.8</v>
      </c>
      <c r="J113" s="13"/>
      <c r="K113" s="13"/>
      <c r="L113" s="15">
        <f>20018.1-250+2371.7</f>
        <v>22139.8</v>
      </c>
      <c r="M113" s="13"/>
    </row>
    <row r="114" spans="2:13" ht="15.75" thickBot="1" x14ac:dyDescent="0.3">
      <c r="B114" s="406"/>
      <c r="C114" s="394"/>
      <c r="D114" s="394"/>
      <c r="E114" s="394"/>
      <c r="F114" s="394"/>
      <c r="G114" s="13">
        <v>85</v>
      </c>
      <c r="H114" s="13">
        <v>2019</v>
      </c>
      <c r="I114" s="15">
        <f t="shared" si="5"/>
        <v>22268.2</v>
      </c>
      <c r="J114" s="13"/>
      <c r="K114" s="13"/>
      <c r="L114" s="15">
        <f>23388.2-1120</f>
        <v>22268.2</v>
      </c>
      <c r="M114" s="13"/>
    </row>
    <row r="115" spans="2:13" ht="15.75" thickBot="1" x14ac:dyDescent="0.3">
      <c r="B115" s="406"/>
      <c r="C115" s="394"/>
      <c r="D115" s="394"/>
      <c r="E115" s="394"/>
      <c r="F115" s="394"/>
      <c r="G115" s="13">
        <v>85</v>
      </c>
      <c r="H115" s="13">
        <v>2020</v>
      </c>
      <c r="I115" s="15">
        <f t="shared" si="5"/>
        <v>20575.400000000001</v>
      </c>
      <c r="J115" s="13"/>
      <c r="K115" s="13"/>
      <c r="L115" s="15">
        <f>20925.4-350</f>
        <v>20575.400000000001</v>
      </c>
      <c r="M115" s="13"/>
    </row>
    <row r="116" spans="2:13" ht="15.75" thickBot="1" x14ac:dyDescent="0.3">
      <c r="B116" s="406"/>
      <c r="C116" s="394"/>
      <c r="D116" s="394"/>
      <c r="E116" s="394"/>
      <c r="F116" s="394"/>
      <c r="G116" s="13">
        <v>85</v>
      </c>
      <c r="H116" s="13">
        <v>2021</v>
      </c>
      <c r="I116" s="15">
        <f t="shared" si="5"/>
        <v>22088.800000000003</v>
      </c>
      <c r="J116" s="32"/>
      <c r="K116" s="32"/>
      <c r="L116" s="15">
        <f>23602.4-350-1163.6</f>
        <v>22088.800000000003</v>
      </c>
      <c r="M116" s="32"/>
    </row>
    <row r="117" spans="2:13" ht="15.75" thickBot="1" x14ac:dyDescent="0.3">
      <c r="B117" s="406"/>
      <c r="C117" s="394"/>
      <c r="D117" s="394"/>
      <c r="E117" s="394"/>
      <c r="F117" s="394"/>
      <c r="G117" s="13">
        <v>85</v>
      </c>
      <c r="H117" s="13">
        <v>2022</v>
      </c>
      <c r="I117" s="15">
        <f t="shared" si="5"/>
        <v>25691.9</v>
      </c>
      <c r="J117" s="32"/>
      <c r="K117" s="32"/>
      <c r="L117" s="15">
        <f>27647.2-350-1605.3</f>
        <v>25691.9</v>
      </c>
      <c r="M117" s="32"/>
    </row>
    <row r="118" spans="2:13" ht="15.75" thickBot="1" x14ac:dyDescent="0.3">
      <c r="B118" s="406"/>
      <c r="C118" s="394"/>
      <c r="D118" s="394"/>
      <c r="E118" s="394"/>
      <c r="F118" s="394"/>
      <c r="G118" s="13">
        <v>85</v>
      </c>
      <c r="H118" s="13">
        <v>2023</v>
      </c>
      <c r="I118" s="15">
        <f t="shared" si="5"/>
        <v>24895.9</v>
      </c>
      <c r="J118" s="32"/>
      <c r="K118" s="32"/>
      <c r="L118" s="15">
        <f>26633.4-350-1387.5</f>
        <v>24895.9</v>
      </c>
      <c r="M118" s="32"/>
    </row>
    <row r="119" spans="2:13" ht="15.75" thickBot="1" x14ac:dyDescent="0.3">
      <c r="B119" s="406"/>
      <c r="C119" s="394"/>
      <c r="D119" s="394"/>
      <c r="E119" s="394"/>
      <c r="F119" s="394"/>
      <c r="G119" s="13">
        <v>85</v>
      </c>
      <c r="H119" s="13">
        <v>2024</v>
      </c>
      <c r="I119" s="15">
        <f t="shared" si="5"/>
        <v>23385.7</v>
      </c>
      <c r="J119" s="32"/>
      <c r="K119" s="32"/>
      <c r="L119" s="15">
        <f>25123.2-350-1387.5</f>
        <v>23385.7</v>
      </c>
      <c r="M119" s="32"/>
    </row>
    <row r="120" spans="2:13" ht="15.75" thickBot="1" x14ac:dyDescent="0.3">
      <c r="B120" s="406"/>
      <c r="C120" s="394"/>
      <c r="D120" s="394"/>
      <c r="E120" s="394"/>
      <c r="F120" s="394"/>
      <c r="G120" s="13">
        <v>85</v>
      </c>
      <c r="H120" s="13">
        <v>2025</v>
      </c>
      <c r="I120" s="15">
        <f t="shared" si="5"/>
        <v>24847.200000000001</v>
      </c>
      <c r="J120" s="32"/>
      <c r="K120" s="32"/>
      <c r="L120" s="15">
        <f>26584.7-350-1387.5</f>
        <v>24847.200000000001</v>
      </c>
      <c r="M120" s="32"/>
    </row>
    <row r="121" spans="2:13" ht="15.75" thickBot="1" x14ac:dyDescent="0.3">
      <c r="B121" s="406"/>
      <c r="C121" s="394"/>
      <c r="D121" s="394"/>
      <c r="E121" s="394"/>
      <c r="F121" s="394"/>
      <c r="G121" s="13">
        <v>85</v>
      </c>
      <c r="H121" s="13">
        <v>2026</v>
      </c>
      <c r="I121" s="15">
        <f t="shared" si="5"/>
        <v>24847.200000000001</v>
      </c>
      <c r="J121" s="32"/>
      <c r="K121" s="32"/>
      <c r="L121" s="15">
        <f t="shared" ref="L121:L125" si="6">26584.7-350-1387.5</f>
        <v>24847.200000000001</v>
      </c>
      <c r="M121" s="32"/>
    </row>
    <row r="122" spans="2:13" ht="15.75" thickBot="1" x14ac:dyDescent="0.3">
      <c r="B122" s="406"/>
      <c r="C122" s="394"/>
      <c r="D122" s="394"/>
      <c r="E122" s="394"/>
      <c r="F122" s="394"/>
      <c r="G122" s="13">
        <v>85</v>
      </c>
      <c r="H122" s="13">
        <v>2027</v>
      </c>
      <c r="I122" s="15">
        <f t="shared" si="5"/>
        <v>24847.200000000001</v>
      </c>
      <c r="J122" s="32"/>
      <c r="K122" s="32"/>
      <c r="L122" s="15">
        <f t="shared" si="6"/>
        <v>24847.200000000001</v>
      </c>
      <c r="M122" s="32"/>
    </row>
    <row r="123" spans="2:13" ht="15.75" thickBot="1" x14ac:dyDescent="0.3">
      <c r="B123" s="406"/>
      <c r="C123" s="394"/>
      <c r="D123" s="394"/>
      <c r="E123" s="394"/>
      <c r="F123" s="394"/>
      <c r="G123" s="13">
        <v>85</v>
      </c>
      <c r="H123" s="13">
        <v>2028</v>
      </c>
      <c r="I123" s="15">
        <f t="shared" si="5"/>
        <v>24847.200000000001</v>
      </c>
      <c r="J123" s="32"/>
      <c r="K123" s="32"/>
      <c r="L123" s="15">
        <f t="shared" si="6"/>
        <v>24847.200000000001</v>
      </c>
      <c r="M123" s="32"/>
    </row>
    <row r="124" spans="2:13" ht="15.75" thickBot="1" x14ac:dyDescent="0.3">
      <c r="B124" s="406"/>
      <c r="C124" s="394"/>
      <c r="D124" s="394"/>
      <c r="E124" s="394"/>
      <c r="F124" s="394"/>
      <c r="G124" s="13">
        <v>85</v>
      </c>
      <c r="H124" s="13">
        <v>2029</v>
      </c>
      <c r="I124" s="15">
        <f t="shared" si="5"/>
        <v>24847.200000000001</v>
      </c>
      <c r="J124" s="32"/>
      <c r="K124" s="32"/>
      <c r="L124" s="15">
        <f t="shared" si="6"/>
        <v>24847.200000000001</v>
      </c>
      <c r="M124" s="32"/>
    </row>
    <row r="125" spans="2:13" ht="15.75" thickBot="1" x14ac:dyDescent="0.3">
      <c r="B125" s="407"/>
      <c r="C125" s="397"/>
      <c r="D125" s="397"/>
      <c r="E125" s="397"/>
      <c r="F125" s="394"/>
      <c r="G125" s="13">
        <v>85</v>
      </c>
      <c r="H125" s="13">
        <v>2030</v>
      </c>
      <c r="I125" s="15">
        <f t="shared" si="5"/>
        <v>24847.200000000001</v>
      </c>
      <c r="J125" s="32"/>
      <c r="K125" s="32"/>
      <c r="L125" s="15">
        <f t="shared" si="6"/>
        <v>24847.200000000001</v>
      </c>
      <c r="M125" s="32"/>
    </row>
    <row r="126" spans="2:13" ht="20.25" customHeight="1" thickBot="1" x14ac:dyDescent="0.3">
      <c r="B126" s="405">
        <v>9</v>
      </c>
      <c r="C126" s="396" t="s">
        <v>317</v>
      </c>
      <c r="D126" s="396" t="s">
        <v>322</v>
      </c>
      <c r="E126" s="396" t="s">
        <v>50</v>
      </c>
      <c r="F126" s="394" t="s">
        <v>39</v>
      </c>
      <c r="G126" s="13">
        <v>1</v>
      </c>
      <c r="H126" s="6">
        <v>2014</v>
      </c>
      <c r="I126" s="13">
        <v>52.1</v>
      </c>
      <c r="J126" s="13"/>
      <c r="K126" s="13">
        <v>52.1</v>
      </c>
      <c r="L126" s="13"/>
      <c r="M126" s="13"/>
    </row>
    <row r="127" spans="2:13" ht="15.75" thickBot="1" x14ac:dyDescent="0.3">
      <c r="B127" s="406"/>
      <c r="C127" s="394"/>
      <c r="D127" s="394"/>
      <c r="E127" s="394"/>
      <c r="F127" s="394"/>
      <c r="G127" s="13">
        <v>1</v>
      </c>
      <c r="H127" s="13">
        <v>2015</v>
      </c>
      <c r="I127" s="13">
        <v>52.1</v>
      </c>
      <c r="J127" s="13"/>
      <c r="K127" s="13">
        <v>52.1</v>
      </c>
      <c r="L127" s="13"/>
      <c r="M127" s="13"/>
    </row>
    <row r="128" spans="2:13" ht="15.75" thickBot="1" x14ac:dyDescent="0.3">
      <c r="B128" s="406"/>
      <c r="C128" s="394"/>
      <c r="D128" s="394"/>
      <c r="E128" s="394"/>
      <c r="F128" s="394"/>
      <c r="G128" s="13">
        <v>1</v>
      </c>
      <c r="H128" s="13">
        <v>2016</v>
      </c>
      <c r="I128" s="13">
        <v>52.1</v>
      </c>
      <c r="J128" s="13"/>
      <c r="K128" s="13">
        <v>52.1</v>
      </c>
      <c r="L128" s="13"/>
      <c r="M128" s="13"/>
    </row>
    <row r="129" spans="2:13" ht="15.75" thickBot="1" x14ac:dyDescent="0.3">
      <c r="B129" s="406"/>
      <c r="C129" s="394"/>
      <c r="D129" s="394"/>
      <c r="E129" s="394"/>
      <c r="F129" s="394"/>
      <c r="G129" s="13">
        <v>1</v>
      </c>
      <c r="H129" s="13">
        <v>2017</v>
      </c>
      <c r="I129" s="13">
        <v>52.1</v>
      </c>
      <c r="J129" s="13"/>
      <c r="K129" s="13">
        <v>52.1</v>
      </c>
      <c r="L129" s="13"/>
      <c r="M129" s="13"/>
    </row>
    <row r="130" spans="2:13" ht="15.75" thickBot="1" x14ac:dyDescent="0.3">
      <c r="B130" s="406"/>
      <c r="C130" s="394"/>
      <c r="D130" s="394"/>
      <c r="E130" s="394"/>
      <c r="F130" s="394"/>
      <c r="G130" s="13">
        <v>1</v>
      </c>
      <c r="H130" s="13">
        <v>2018</v>
      </c>
      <c r="I130" s="13">
        <f t="shared" ref="I130:I142" si="7">K130</f>
        <v>78.099999999999994</v>
      </c>
      <c r="J130" s="13"/>
      <c r="K130" s="13">
        <v>78.099999999999994</v>
      </c>
      <c r="L130" s="13"/>
      <c r="M130" s="13"/>
    </row>
    <row r="131" spans="2:13" ht="15.75" thickBot="1" x14ac:dyDescent="0.3">
      <c r="B131" s="406"/>
      <c r="C131" s="394"/>
      <c r="D131" s="394"/>
      <c r="E131" s="394"/>
      <c r="F131" s="394"/>
      <c r="G131" s="13">
        <v>1</v>
      </c>
      <c r="H131" s="13">
        <v>2019</v>
      </c>
      <c r="I131" s="13">
        <f t="shared" si="7"/>
        <v>78.099999999999994</v>
      </c>
      <c r="J131" s="13"/>
      <c r="K131" s="13">
        <v>78.099999999999994</v>
      </c>
      <c r="L131" s="13"/>
      <c r="M131" s="13"/>
    </row>
    <row r="132" spans="2:13" ht="15.75" thickBot="1" x14ac:dyDescent="0.3">
      <c r="B132" s="406"/>
      <c r="C132" s="394"/>
      <c r="D132" s="394"/>
      <c r="E132" s="394"/>
      <c r="F132" s="394"/>
      <c r="G132" s="13">
        <v>1</v>
      </c>
      <c r="H132" s="13">
        <v>2020</v>
      </c>
      <c r="I132" s="13">
        <f t="shared" si="7"/>
        <v>0</v>
      </c>
      <c r="J132" s="13"/>
      <c r="K132" s="13">
        <v>0</v>
      </c>
      <c r="L132" s="13"/>
      <c r="M132" s="13"/>
    </row>
    <row r="133" spans="2:13" ht="15.75" thickBot="1" x14ac:dyDescent="0.3">
      <c r="B133" s="406"/>
      <c r="C133" s="394"/>
      <c r="D133" s="394"/>
      <c r="E133" s="394"/>
      <c r="F133" s="394"/>
      <c r="G133" s="13">
        <v>1</v>
      </c>
      <c r="H133" s="13">
        <v>2021</v>
      </c>
      <c r="I133" s="13">
        <f t="shared" si="7"/>
        <v>78.099999999999994</v>
      </c>
      <c r="J133" s="32"/>
      <c r="K133" s="13">
        <v>78.099999999999994</v>
      </c>
      <c r="L133" s="32"/>
      <c r="M133" s="32"/>
    </row>
    <row r="134" spans="2:13" ht="15.75" thickBot="1" x14ac:dyDescent="0.3">
      <c r="B134" s="406"/>
      <c r="C134" s="394"/>
      <c r="D134" s="394"/>
      <c r="E134" s="394"/>
      <c r="F134" s="394"/>
      <c r="G134" s="13">
        <v>2</v>
      </c>
      <c r="H134" s="13">
        <v>2022</v>
      </c>
      <c r="I134" s="13">
        <f t="shared" si="7"/>
        <v>156.19999999999999</v>
      </c>
      <c r="J134" s="32"/>
      <c r="K134" s="13">
        <v>156.19999999999999</v>
      </c>
      <c r="L134" s="32"/>
      <c r="M134" s="32"/>
    </row>
    <row r="135" spans="2:13" ht="15.75" thickBot="1" x14ac:dyDescent="0.3">
      <c r="B135" s="406"/>
      <c r="C135" s="394"/>
      <c r="D135" s="394"/>
      <c r="E135" s="394"/>
      <c r="F135" s="394"/>
      <c r="G135" s="25">
        <v>2</v>
      </c>
      <c r="H135" s="36">
        <v>2023</v>
      </c>
      <c r="I135" s="36">
        <f t="shared" si="7"/>
        <v>156.19999999999999</v>
      </c>
      <c r="J135" s="32"/>
      <c r="K135" s="13">
        <v>156.19999999999999</v>
      </c>
      <c r="L135" s="32"/>
      <c r="M135" s="32"/>
    </row>
    <row r="136" spans="2:13" ht="15.75" thickBot="1" x14ac:dyDescent="0.3">
      <c r="B136" s="406"/>
      <c r="C136" s="394"/>
      <c r="D136" s="394"/>
      <c r="E136" s="394"/>
      <c r="F136" s="395"/>
      <c r="G136" s="60">
        <v>2</v>
      </c>
      <c r="H136" s="61">
        <v>2024</v>
      </c>
      <c r="I136" s="232">
        <f t="shared" si="7"/>
        <v>156.19999999999999</v>
      </c>
      <c r="J136" s="32"/>
      <c r="K136" s="13">
        <v>156.19999999999999</v>
      </c>
      <c r="L136" s="32"/>
      <c r="M136" s="32"/>
    </row>
    <row r="137" spans="2:13" ht="15.75" thickBot="1" x14ac:dyDescent="0.3">
      <c r="B137" s="406"/>
      <c r="C137" s="394"/>
      <c r="D137" s="394"/>
      <c r="E137" s="394"/>
      <c r="F137" s="59"/>
      <c r="G137" s="25">
        <v>2</v>
      </c>
      <c r="H137" s="234">
        <v>2025</v>
      </c>
      <c r="I137" s="232">
        <f t="shared" si="7"/>
        <v>156.19999999999999</v>
      </c>
      <c r="J137" s="32"/>
      <c r="K137" s="13">
        <v>156.19999999999999</v>
      </c>
      <c r="L137" s="32"/>
      <c r="M137" s="32"/>
    </row>
    <row r="138" spans="2:13" ht="15.75" thickBot="1" x14ac:dyDescent="0.3">
      <c r="B138" s="406"/>
      <c r="C138" s="394"/>
      <c r="D138" s="394"/>
      <c r="E138" s="394"/>
      <c r="F138" s="59"/>
      <c r="G138" s="235">
        <v>2</v>
      </c>
      <c r="H138" s="60">
        <v>2026</v>
      </c>
      <c r="I138" s="232">
        <f t="shared" si="7"/>
        <v>156.19999999999999</v>
      </c>
      <c r="J138" s="36"/>
      <c r="K138" s="13">
        <v>156.19999999999999</v>
      </c>
      <c r="L138" s="32"/>
      <c r="M138" s="32"/>
    </row>
    <row r="139" spans="2:13" ht="15.75" thickBot="1" x14ac:dyDescent="0.3">
      <c r="B139" s="406"/>
      <c r="C139" s="394"/>
      <c r="D139" s="394"/>
      <c r="E139" s="394"/>
      <c r="F139" s="59"/>
      <c r="G139" s="25">
        <v>2</v>
      </c>
      <c r="H139" s="234">
        <v>2027</v>
      </c>
      <c r="I139" s="232">
        <f t="shared" si="7"/>
        <v>156.19999999999999</v>
      </c>
      <c r="J139" s="32"/>
      <c r="K139" s="13">
        <v>156.19999999999999</v>
      </c>
      <c r="L139" s="32"/>
      <c r="M139" s="32"/>
    </row>
    <row r="140" spans="2:13" ht="15.75" thickBot="1" x14ac:dyDescent="0.3">
      <c r="B140" s="406"/>
      <c r="C140" s="394"/>
      <c r="D140" s="394"/>
      <c r="E140" s="394"/>
      <c r="F140" s="59"/>
      <c r="G140" s="25">
        <v>2</v>
      </c>
      <c r="H140" s="25">
        <v>2028</v>
      </c>
      <c r="I140" s="232">
        <f t="shared" si="7"/>
        <v>156.19999999999999</v>
      </c>
      <c r="J140" s="32"/>
      <c r="K140" s="13">
        <v>156.19999999999999</v>
      </c>
      <c r="L140" s="32"/>
      <c r="M140" s="32"/>
    </row>
    <row r="141" spans="2:13" ht="15.75" thickBot="1" x14ac:dyDescent="0.3">
      <c r="B141" s="406"/>
      <c r="C141" s="394"/>
      <c r="D141" s="394"/>
      <c r="E141" s="394"/>
      <c r="F141" s="59"/>
      <c r="G141" s="25">
        <v>2</v>
      </c>
      <c r="H141" s="25">
        <v>2029</v>
      </c>
      <c r="I141" s="232">
        <f t="shared" si="7"/>
        <v>156.19999999999999</v>
      </c>
      <c r="J141" s="32"/>
      <c r="K141" s="13">
        <v>156.19999999999999</v>
      </c>
      <c r="L141" s="32"/>
      <c r="M141" s="32"/>
    </row>
    <row r="142" spans="2:13" ht="15.75" thickBot="1" x14ac:dyDescent="0.3">
      <c r="B142" s="407"/>
      <c r="C142" s="397"/>
      <c r="D142" s="397"/>
      <c r="E142" s="397"/>
      <c r="F142" s="208"/>
      <c r="G142" s="23">
        <v>2</v>
      </c>
      <c r="H142" s="23">
        <v>2030</v>
      </c>
      <c r="I142" s="232">
        <f t="shared" si="7"/>
        <v>156.19999999999999</v>
      </c>
      <c r="J142" s="32"/>
      <c r="K142" s="13">
        <v>156.19999999999999</v>
      </c>
      <c r="L142" s="32"/>
      <c r="M142" s="32"/>
    </row>
    <row r="143" spans="2:13" ht="99.75" customHeight="1" thickBot="1" x14ac:dyDescent="0.3">
      <c r="B143" s="33">
        <v>10</v>
      </c>
      <c r="C143" s="34" t="s">
        <v>318</v>
      </c>
      <c r="D143" s="31" t="s">
        <v>51</v>
      </c>
      <c r="E143" s="35" t="s">
        <v>52</v>
      </c>
      <c r="F143" s="4"/>
      <c r="G143" s="25"/>
      <c r="H143" s="36">
        <v>2015</v>
      </c>
      <c r="I143" s="37">
        <f>J143+K143</f>
        <v>6592.73</v>
      </c>
      <c r="J143" s="15">
        <v>4614.91</v>
      </c>
      <c r="K143" s="15">
        <v>1977.82</v>
      </c>
      <c r="L143" s="13"/>
      <c r="M143" s="13"/>
    </row>
    <row r="144" spans="2:13" ht="31.5" customHeight="1" thickBot="1" x14ac:dyDescent="0.3">
      <c r="B144" s="405">
        <v>11</v>
      </c>
      <c r="C144" s="408" t="s">
        <v>319</v>
      </c>
      <c r="D144" s="408" t="s">
        <v>209</v>
      </c>
      <c r="E144" s="408" t="s">
        <v>211</v>
      </c>
      <c r="F144" s="396" t="s">
        <v>39</v>
      </c>
      <c r="G144" s="13"/>
      <c r="H144" s="13">
        <v>2021</v>
      </c>
      <c r="I144" s="15">
        <f>J144+K144+L144</f>
        <v>1163.5999999999999</v>
      </c>
      <c r="J144" s="15"/>
      <c r="K144" s="15"/>
      <c r="L144" s="175">
        <v>1163.5999999999999</v>
      </c>
      <c r="M144" s="13"/>
    </row>
    <row r="145" spans="2:15" ht="30" customHeight="1" thickBot="1" x14ac:dyDescent="0.3">
      <c r="B145" s="406"/>
      <c r="C145" s="409"/>
      <c r="D145" s="409"/>
      <c r="E145" s="409"/>
      <c r="F145" s="394"/>
      <c r="G145" s="13"/>
      <c r="H145" s="13">
        <v>2022</v>
      </c>
      <c r="I145" s="15">
        <f t="shared" ref="I145:I154" si="8">J145+K145+L145</f>
        <v>1605.3</v>
      </c>
      <c r="J145" s="15"/>
      <c r="K145" s="15"/>
      <c r="L145" s="175">
        <v>1605.3</v>
      </c>
      <c r="M145" s="13"/>
    </row>
    <row r="146" spans="2:15" ht="21" customHeight="1" thickBot="1" x14ac:dyDescent="0.3">
      <c r="B146" s="406"/>
      <c r="C146" s="409"/>
      <c r="D146" s="409"/>
      <c r="E146" s="409"/>
      <c r="F146" s="394"/>
      <c r="G146" s="13"/>
      <c r="H146" s="13">
        <v>2023</v>
      </c>
      <c r="I146" s="15">
        <f t="shared" si="8"/>
        <v>1387.5</v>
      </c>
      <c r="J146" s="15"/>
      <c r="K146" s="15"/>
      <c r="L146" s="175">
        <v>1387.5</v>
      </c>
      <c r="M146" s="13"/>
    </row>
    <row r="147" spans="2:15" ht="29.25" customHeight="1" thickBot="1" x14ac:dyDescent="0.3">
      <c r="B147" s="406"/>
      <c r="C147" s="409"/>
      <c r="D147" s="409"/>
      <c r="E147" s="409"/>
      <c r="F147" s="394"/>
      <c r="G147" s="13"/>
      <c r="H147" s="25">
        <v>2024</v>
      </c>
      <c r="I147" s="15">
        <f t="shared" si="8"/>
        <v>1387.5</v>
      </c>
      <c r="J147" s="15"/>
      <c r="K147" s="15"/>
      <c r="L147" s="175">
        <v>1387.5</v>
      </c>
      <c r="M147" s="13"/>
    </row>
    <row r="148" spans="2:15" ht="25.5" customHeight="1" thickBot="1" x14ac:dyDescent="0.3">
      <c r="B148" s="406"/>
      <c r="C148" s="409"/>
      <c r="D148" s="409"/>
      <c r="E148" s="409"/>
      <c r="F148" s="394"/>
      <c r="G148" s="13"/>
      <c r="H148" s="13">
        <v>2025</v>
      </c>
      <c r="I148" s="15">
        <f t="shared" si="8"/>
        <v>1387.5</v>
      </c>
      <c r="J148" s="15"/>
      <c r="K148" s="15"/>
      <c r="L148" s="175">
        <v>1387.5</v>
      </c>
      <c r="M148" s="13"/>
    </row>
    <row r="149" spans="2:15" ht="28.5" customHeight="1" thickBot="1" x14ac:dyDescent="0.3">
      <c r="B149" s="406"/>
      <c r="C149" s="409"/>
      <c r="D149" s="409"/>
      <c r="E149" s="409"/>
      <c r="F149" s="394"/>
      <c r="G149" s="13"/>
      <c r="H149" s="13">
        <v>2026</v>
      </c>
      <c r="I149" s="15">
        <f t="shared" si="8"/>
        <v>1387.5</v>
      </c>
      <c r="J149" s="15"/>
      <c r="K149" s="15"/>
      <c r="L149" s="175">
        <v>1387.5</v>
      </c>
      <c r="M149" s="13"/>
    </row>
    <row r="150" spans="2:15" ht="27" customHeight="1" thickBot="1" x14ac:dyDescent="0.3">
      <c r="B150" s="406"/>
      <c r="C150" s="409"/>
      <c r="D150" s="409"/>
      <c r="E150" s="409"/>
      <c r="F150" s="394"/>
      <c r="G150" s="13"/>
      <c r="H150" s="13">
        <v>2027</v>
      </c>
      <c r="I150" s="15">
        <f t="shared" si="8"/>
        <v>1387.5</v>
      </c>
      <c r="J150" s="15"/>
      <c r="K150" s="15"/>
      <c r="L150" s="175">
        <v>1387.5</v>
      </c>
      <c r="M150" s="13"/>
    </row>
    <row r="151" spans="2:15" ht="29.25" customHeight="1" thickBot="1" x14ac:dyDescent="0.3">
      <c r="B151" s="406"/>
      <c r="C151" s="409"/>
      <c r="D151" s="409"/>
      <c r="E151" s="409"/>
      <c r="F151" s="394"/>
      <c r="G151" s="13"/>
      <c r="H151" s="13">
        <v>2028</v>
      </c>
      <c r="I151" s="15">
        <f t="shared" si="8"/>
        <v>1387.5</v>
      </c>
      <c r="J151" s="15"/>
      <c r="K151" s="15"/>
      <c r="L151" s="175">
        <v>1387.5</v>
      </c>
      <c r="M151" s="13"/>
    </row>
    <row r="152" spans="2:15" ht="24.75" customHeight="1" thickBot="1" x14ac:dyDescent="0.3">
      <c r="B152" s="406"/>
      <c r="C152" s="409"/>
      <c r="D152" s="409"/>
      <c r="E152" s="409"/>
      <c r="F152" s="394"/>
      <c r="G152" s="13"/>
      <c r="H152" s="13">
        <v>2029</v>
      </c>
      <c r="I152" s="15">
        <f t="shared" si="8"/>
        <v>1387.5</v>
      </c>
      <c r="J152" s="15"/>
      <c r="K152" s="15"/>
      <c r="L152" s="175">
        <v>1387.5</v>
      </c>
      <c r="M152" s="13"/>
    </row>
    <row r="153" spans="2:15" ht="18" customHeight="1" thickBot="1" x14ac:dyDescent="0.3">
      <c r="B153" s="407"/>
      <c r="C153" s="410"/>
      <c r="D153" s="410"/>
      <c r="E153" s="410"/>
      <c r="F153" s="397"/>
      <c r="G153" s="13"/>
      <c r="H153" s="13">
        <v>2030</v>
      </c>
      <c r="I153" s="15">
        <f t="shared" si="8"/>
        <v>1387.5</v>
      </c>
      <c r="J153" s="15"/>
      <c r="K153" s="15"/>
      <c r="L153" s="175">
        <v>1387.5</v>
      </c>
      <c r="M153" s="13"/>
    </row>
    <row r="154" spans="2:15" ht="117.75" customHeight="1" thickBot="1" x14ac:dyDescent="0.3">
      <c r="B154" s="293">
        <v>12</v>
      </c>
      <c r="C154" s="298" t="s">
        <v>320</v>
      </c>
      <c r="D154" s="298" t="s">
        <v>321</v>
      </c>
      <c r="E154" s="298"/>
      <c r="F154" s="292"/>
      <c r="G154" s="13"/>
      <c r="H154" s="13">
        <v>2022</v>
      </c>
      <c r="I154" s="15">
        <f t="shared" si="8"/>
        <v>1000</v>
      </c>
      <c r="J154" s="15"/>
      <c r="K154" s="15"/>
      <c r="L154" s="175">
        <v>1000</v>
      </c>
      <c r="M154" s="13"/>
    </row>
    <row r="155" spans="2:15" ht="16.5" thickBot="1" x14ac:dyDescent="0.3">
      <c r="B155" s="38"/>
      <c r="C155" s="393" t="s">
        <v>53</v>
      </c>
      <c r="D155" s="393"/>
      <c r="E155" s="393"/>
      <c r="F155" s="27"/>
      <c r="G155" s="13"/>
      <c r="H155" s="39">
        <v>2014</v>
      </c>
      <c r="I155" s="40">
        <f>J155+K155+L155+M155</f>
        <v>136195.30000000002</v>
      </c>
      <c r="J155" s="40">
        <f>J13+J41+J58+J75+J92+J109+J126</f>
        <v>59147.7</v>
      </c>
      <c r="K155" s="40">
        <f>K13+K41+K58+K75+K92+K109+K126</f>
        <v>63816.9</v>
      </c>
      <c r="L155" s="40">
        <f>L13+L41+L58+L75+L92+L109+L126</f>
        <v>13230.699999999999</v>
      </c>
      <c r="M155" s="40">
        <f>M13+M41+M58+M75+M92+M109+M126</f>
        <v>0</v>
      </c>
    </row>
    <row r="156" spans="2:15" ht="15.75" thickBot="1" x14ac:dyDescent="0.3">
      <c r="B156" s="41"/>
      <c r="C156" s="42"/>
      <c r="D156" s="42"/>
      <c r="E156" s="42"/>
      <c r="F156" s="13"/>
      <c r="G156" s="13"/>
      <c r="H156" s="24">
        <v>2015</v>
      </c>
      <c r="I156" s="40">
        <f t="shared" ref="I156:I171" si="9">J156+K156+L156+M156</f>
        <v>52235.799999999996</v>
      </c>
      <c r="J156" s="40">
        <f>J14+J21+J42+J59+J76+J93+J110+J127+J143</f>
        <v>4614.91</v>
      </c>
      <c r="K156" s="40">
        <f>K14+K21+K42+K59+K76+K93+K110+K127+K143</f>
        <v>33028.32</v>
      </c>
      <c r="L156" s="40">
        <f>L14+L21+L42+L59+L76+L93+L110+L127+L143</f>
        <v>14592.57</v>
      </c>
      <c r="M156" s="40">
        <f>M14+M21+M42+M59+M76+M93+M110+M127+M143</f>
        <v>0</v>
      </c>
    </row>
    <row r="157" spans="2:15" ht="15.75" thickBot="1" x14ac:dyDescent="0.3">
      <c r="B157" s="41"/>
      <c r="C157" s="42"/>
      <c r="D157" s="42"/>
      <c r="E157" s="42"/>
      <c r="F157" s="13"/>
      <c r="G157" s="13"/>
      <c r="H157" s="24">
        <v>2016</v>
      </c>
      <c r="I157" s="40">
        <f t="shared" si="9"/>
        <v>27560.699999999997</v>
      </c>
      <c r="J157" s="24">
        <v>0</v>
      </c>
      <c r="K157" s="40">
        <v>10306.1</v>
      </c>
      <c r="L157" s="40">
        <v>17254.599999999999</v>
      </c>
      <c r="M157" s="24">
        <v>0</v>
      </c>
    </row>
    <row r="158" spans="2:15" ht="15.75" thickBot="1" x14ac:dyDescent="0.3">
      <c r="B158" s="41"/>
      <c r="C158" s="42"/>
      <c r="D158" s="42"/>
      <c r="E158" s="42"/>
      <c r="F158" s="13"/>
      <c r="G158" s="13"/>
      <c r="H158" s="24">
        <v>2017</v>
      </c>
      <c r="I158" s="40">
        <f t="shared" si="9"/>
        <v>27715.5</v>
      </c>
      <c r="J158" s="24">
        <v>0</v>
      </c>
      <c r="K158" s="40">
        <v>10916.4</v>
      </c>
      <c r="L158" s="40">
        <v>16799.099999999999</v>
      </c>
      <c r="M158" s="24">
        <v>0</v>
      </c>
    </row>
    <row r="159" spans="2:15" ht="15.75" thickBot="1" x14ac:dyDescent="0.3">
      <c r="B159" s="41"/>
      <c r="C159" s="42"/>
      <c r="D159" s="42"/>
      <c r="E159" s="42"/>
      <c r="F159" s="13"/>
      <c r="G159" s="13"/>
      <c r="H159" s="24">
        <v>2018</v>
      </c>
      <c r="I159" s="40">
        <f t="shared" si="9"/>
        <v>33863</v>
      </c>
      <c r="J159" s="24">
        <v>0</v>
      </c>
      <c r="K159" s="40">
        <f t="shared" ref="K159:L161" si="10">K24+K45+K62+K79+K96+K113+K130</f>
        <v>11473.199999999999</v>
      </c>
      <c r="L159" s="40">
        <f t="shared" si="10"/>
        <v>22389.8</v>
      </c>
      <c r="M159" s="24">
        <v>0</v>
      </c>
      <c r="O159" s="158"/>
    </row>
    <row r="160" spans="2:15" ht="15.75" thickBot="1" x14ac:dyDescent="0.3">
      <c r="B160" s="41"/>
      <c r="C160" s="42"/>
      <c r="D160" s="42"/>
      <c r="E160" s="42"/>
      <c r="F160" s="13"/>
      <c r="G160" s="13"/>
      <c r="H160" s="24">
        <v>2019</v>
      </c>
      <c r="I160" s="40">
        <f t="shared" si="9"/>
        <v>35215.699999999997</v>
      </c>
      <c r="J160" s="24">
        <v>0</v>
      </c>
      <c r="K160" s="40">
        <f t="shared" si="10"/>
        <v>11827.5</v>
      </c>
      <c r="L160" s="40">
        <f t="shared" si="10"/>
        <v>23388.2</v>
      </c>
      <c r="M160" s="24">
        <v>0</v>
      </c>
    </row>
    <row r="161" spans="2:13" ht="15.75" thickBot="1" x14ac:dyDescent="0.3">
      <c r="B161" s="41"/>
      <c r="C161" s="42"/>
      <c r="D161" s="42"/>
      <c r="E161" s="42"/>
      <c r="F161" s="13"/>
      <c r="G161" s="13"/>
      <c r="H161" s="43">
        <v>2020</v>
      </c>
      <c r="I161" s="40">
        <f t="shared" si="9"/>
        <v>32343.9</v>
      </c>
      <c r="J161" s="24">
        <v>0</v>
      </c>
      <c r="K161" s="40">
        <f t="shared" si="10"/>
        <v>11418.5</v>
      </c>
      <c r="L161" s="40">
        <f t="shared" si="10"/>
        <v>20925.400000000001</v>
      </c>
      <c r="M161" s="24">
        <v>0</v>
      </c>
    </row>
    <row r="162" spans="2:13" ht="15.75" thickBot="1" x14ac:dyDescent="0.3">
      <c r="B162" s="41"/>
      <c r="C162" s="42"/>
      <c r="D162" s="42"/>
      <c r="E162" s="42"/>
      <c r="F162" s="13"/>
      <c r="G162" s="13"/>
      <c r="H162" s="237">
        <v>2021</v>
      </c>
      <c r="I162" s="40">
        <f>J162+K162+L162+M162</f>
        <v>37113.600000000006</v>
      </c>
      <c r="J162" s="24">
        <v>0</v>
      </c>
      <c r="K162" s="40">
        <f>K27+K48+K65+K82+K99+K116+K133+K144</f>
        <v>13511.2</v>
      </c>
      <c r="L162" s="40">
        <f>L27+L48+L65+L82+L99+L116+L133+L144</f>
        <v>23602.400000000001</v>
      </c>
      <c r="M162" s="24">
        <v>0</v>
      </c>
    </row>
    <row r="163" spans="2:13" ht="15.75" thickBot="1" x14ac:dyDescent="0.3">
      <c r="B163" s="41"/>
      <c r="C163" s="42"/>
      <c r="D163" s="42"/>
      <c r="E163" s="42"/>
      <c r="F163" s="13"/>
      <c r="G163" s="13"/>
      <c r="H163" s="237">
        <v>2022</v>
      </c>
      <c r="I163" s="40">
        <f t="shared" si="9"/>
        <v>44122.9</v>
      </c>
      <c r="J163" s="24">
        <v>0</v>
      </c>
      <c r="K163" s="40">
        <f t="shared" ref="K163:K171" si="11">K28+K49+K66+K83+K100+K117+K134+K145</f>
        <v>15475.7</v>
      </c>
      <c r="L163" s="40">
        <f>L28+L49+L66+L83+L100+L117+L134+L145+L154</f>
        <v>28647.200000000001</v>
      </c>
      <c r="M163" s="24">
        <v>0</v>
      </c>
    </row>
    <row r="164" spans="2:13" ht="15.75" thickBot="1" x14ac:dyDescent="0.3">
      <c r="B164" s="41"/>
      <c r="C164" s="42"/>
      <c r="D164" s="42"/>
      <c r="E164" s="42"/>
      <c r="F164" s="13"/>
      <c r="G164" s="13"/>
      <c r="H164" s="237">
        <v>2023</v>
      </c>
      <c r="I164" s="40">
        <f t="shared" si="9"/>
        <v>41594.300000000003</v>
      </c>
      <c r="J164" s="24">
        <v>0</v>
      </c>
      <c r="K164" s="40">
        <f t="shared" si="11"/>
        <v>14960.900000000001</v>
      </c>
      <c r="L164" s="40">
        <f t="shared" ref="L164:L171" si="12">L29+L50+L67+L84+L101+L118+L135+L146</f>
        <v>26633.4</v>
      </c>
      <c r="M164" s="24">
        <v>0</v>
      </c>
    </row>
    <row r="165" spans="2:13" ht="15.75" thickBot="1" x14ac:dyDescent="0.3">
      <c r="B165" s="41"/>
      <c r="C165" s="42"/>
      <c r="D165" s="42"/>
      <c r="E165" s="42"/>
      <c r="F165" s="13"/>
      <c r="G165" s="13"/>
      <c r="H165" s="371">
        <v>2024</v>
      </c>
      <c r="I165" s="40">
        <f t="shared" si="9"/>
        <v>39717.600000000006</v>
      </c>
      <c r="J165" s="24">
        <v>0</v>
      </c>
      <c r="K165" s="40">
        <f t="shared" si="11"/>
        <v>14594.400000000001</v>
      </c>
      <c r="L165" s="40">
        <f t="shared" si="12"/>
        <v>25123.200000000001</v>
      </c>
      <c r="M165" s="24">
        <v>0</v>
      </c>
    </row>
    <row r="166" spans="2:13" ht="15.75" thickBot="1" x14ac:dyDescent="0.3">
      <c r="B166" s="41"/>
      <c r="C166" s="42"/>
      <c r="D166" s="42"/>
      <c r="E166" s="42"/>
      <c r="F166" s="13"/>
      <c r="G166" s="13"/>
      <c r="H166" s="237">
        <v>2025</v>
      </c>
      <c r="I166" s="40">
        <f>J166+K166+L166+M166</f>
        <v>41179.100000000006</v>
      </c>
      <c r="J166" s="24">
        <v>0</v>
      </c>
      <c r="K166" s="40">
        <f t="shared" si="11"/>
        <v>14594.400000000001</v>
      </c>
      <c r="L166" s="40">
        <f t="shared" si="12"/>
        <v>26584.7</v>
      </c>
      <c r="M166" s="24">
        <v>0</v>
      </c>
    </row>
    <row r="167" spans="2:13" ht="15.75" thickBot="1" x14ac:dyDescent="0.3">
      <c r="B167" s="41"/>
      <c r="C167" s="42"/>
      <c r="D167" s="42"/>
      <c r="E167" s="42"/>
      <c r="F167" s="13"/>
      <c r="G167" s="13"/>
      <c r="H167" s="237">
        <v>2026</v>
      </c>
      <c r="I167" s="40">
        <f t="shared" si="9"/>
        <v>41179.100000000006</v>
      </c>
      <c r="J167" s="24">
        <v>0</v>
      </c>
      <c r="K167" s="40">
        <f t="shared" si="11"/>
        <v>14594.400000000001</v>
      </c>
      <c r="L167" s="40">
        <f t="shared" si="12"/>
        <v>26584.7</v>
      </c>
      <c r="M167" s="24">
        <v>0</v>
      </c>
    </row>
    <row r="168" spans="2:13" ht="15.75" thickBot="1" x14ac:dyDescent="0.3">
      <c r="B168" s="41"/>
      <c r="C168" s="42"/>
      <c r="D168" s="42"/>
      <c r="E168" s="42"/>
      <c r="F168" s="13"/>
      <c r="G168" s="13"/>
      <c r="H168" s="237">
        <v>2027</v>
      </c>
      <c r="I168" s="40">
        <f t="shared" si="9"/>
        <v>41179.100000000006</v>
      </c>
      <c r="J168" s="24">
        <v>0</v>
      </c>
      <c r="K168" s="40">
        <f t="shared" si="11"/>
        <v>14594.400000000001</v>
      </c>
      <c r="L168" s="40">
        <f t="shared" si="12"/>
        <v>26584.7</v>
      </c>
      <c r="M168" s="24">
        <v>0</v>
      </c>
    </row>
    <row r="169" spans="2:13" ht="15.75" thickBot="1" x14ac:dyDescent="0.3">
      <c r="B169" s="41"/>
      <c r="C169" s="42"/>
      <c r="D169" s="42"/>
      <c r="E169" s="42"/>
      <c r="F169" s="13"/>
      <c r="G169" s="13"/>
      <c r="H169" s="237">
        <v>2028</v>
      </c>
      <c r="I169" s="40">
        <f t="shared" si="9"/>
        <v>41179.100000000006</v>
      </c>
      <c r="J169" s="24">
        <v>0</v>
      </c>
      <c r="K169" s="40">
        <f t="shared" si="11"/>
        <v>14594.400000000001</v>
      </c>
      <c r="L169" s="40">
        <f t="shared" si="12"/>
        <v>26584.7</v>
      </c>
      <c r="M169" s="24">
        <v>0</v>
      </c>
    </row>
    <row r="170" spans="2:13" ht="15.75" thickBot="1" x14ac:dyDescent="0.3">
      <c r="B170" s="41"/>
      <c r="C170" s="42"/>
      <c r="D170" s="42"/>
      <c r="E170" s="42"/>
      <c r="F170" s="13"/>
      <c r="G170" s="13"/>
      <c r="H170" s="237">
        <v>2029</v>
      </c>
      <c r="I170" s="40">
        <f t="shared" si="9"/>
        <v>41179.100000000006</v>
      </c>
      <c r="J170" s="24">
        <v>0</v>
      </c>
      <c r="K170" s="40">
        <f t="shared" si="11"/>
        <v>14594.400000000001</v>
      </c>
      <c r="L170" s="40">
        <f t="shared" si="12"/>
        <v>26584.7</v>
      </c>
      <c r="M170" s="24">
        <v>0</v>
      </c>
    </row>
    <row r="171" spans="2:13" ht="15.75" thickBot="1" x14ac:dyDescent="0.3">
      <c r="B171" s="41"/>
      <c r="C171" s="42"/>
      <c r="D171" s="42"/>
      <c r="E171" s="42"/>
      <c r="F171" s="13"/>
      <c r="G171" s="13"/>
      <c r="H171" s="237">
        <v>2030</v>
      </c>
      <c r="I171" s="40">
        <f t="shared" si="9"/>
        <v>41179.100000000006</v>
      </c>
      <c r="J171" s="24">
        <v>0</v>
      </c>
      <c r="K171" s="40">
        <f t="shared" si="11"/>
        <v>14594.400000000001</v>
      </c>
      <c r="L171" s="40">
        <f t="shared" si="12"/>
        <v>26584.7</v>
      </c>
      <c r="M171" s="24">
        <v>0</v>
      </c>
    </row>
    <row r="172" spans="2:13" ht="16.5" thickBot="1" x14ac:dyDescent="0.3">
      <c r="B172" s="393" t="s">
        <v>54</v>
      </c>
      <c r="C172" s="393"/>
      <c r="D172" s="393"/>
      <c r="E172" s="393"/>
      <c r="F172" s="393"/>
      <c r="G172" s="393"/>
      <c r="H172" s="393"/>
      <c r="I172" s="393"/>
      <c r="J172" s="393"/>
      <c r="K172" s="393"/>
      <c r="L172" s="393"/>
      <c r="M172" s="393"/>
    </row>
    <row r="173" spans="2:13" ht="21" customHeight="1" thickBot="1" x14ac:dyDescent="0.3">
      <c r="B173" s="405">
        <v>1</v>
      </c>
      <c r="C173" s="396" t="s">
        <v>55</v>
      </c>
      <c r="D173" s="396" t="s">
        <v>20</v>
      </c>
      <c r="E173" s="396" t="s">
        <v>56</v>
      </c>
      <c r="F173" s="396" t="s">
        <v>47</v>
      </c>
      <c r="G173" s="13">
        <v>100</v>
      </c>
      <c r="H173" s="6">
        <v>2014</v>
      </c>
      <c r="I173" s="15">
        <v>65015.7</v>
      </c>
      <c r="J173" s="13"/>
      <c r="K173" s="15">
        <v>65015.7</v>
      </c>
      <c r="L173" s="13"/>
      <c r="M173" s="13"/>
    </row>
    <row r="174" spans="2:13" ht="15.75" thickBot="1" x14ac:dyDescent="0.3">
      <c r="B174" s="406"/>
      <c r="C174" s="394"/>
      <c r="D174" s="394"/>
      <c r="E174" s="394"/>
      <c r="F174" s="394"/>
      <c r="G174" s="13">
        <v>100</v>
      </c>
      <c r="H174" s="13">
        <v>2015</v>
      </c>
      <c r="I174" s="15">
        <v>69580</v>
      </c>
      <c r="J174" s="13"/>
      <c r="K174" s="15">
        <v>69580</v>
      </c>
      <c r="L174" s="13"/>
      <c r="M174" s="13"/>
    </row>
    <row r="175" spans="2:13" ht="15.75" thickBot="1" x14ac:dyDescent="0.3">
      <c r="B175" s="406"/>
      <c r="C175" s="394"/>
      <c r="D175" s="394"/>
      <c r="E175" s="394"/>
      <c r="F175" s="394"/>
      <c r="G175" s="13">
        <v>100</v>
      </c>
      <c r="H175" s="13">
        <v>2016</v>
      </c>
      <c r="I175" s="15">
        <v>67151.600000000006</v>
      </c>
      <c r="J175" s="13"/>
      <c r="K175" s="15">
        <v>67151.600000000006</v>
      </c>
      <c r="L175" s="13"/>
      <c r="M175" s="13"/>
    </row>
    <row r="176" spans="2:13" ht="15.75" thickBot="1" x14ac:dyDescent="0.3">
      <c r="B176" s="406"/>
      <c r="C176" s="394"/>
      <c r="D176" s="394"/>
      <c r="E176" s="394"/>
      <c r="F176" s="394"/>
      <c r="G176" s="13">
        <v>100</v>
      </c>
      <c r="H176" s="13">
        <v>2017</v>
      </c>
      <c r="I176" s="15">
        <v>67260.399999999994</v>
      </c>
      <c r="J176" s="13"/>
      <c r="K176" s="15">
        <v>67260.399999999994</v>
      </c>
      <c r="L176" s="13"/>
      <c r="M176" s="13"/>
    </row>
    <row r="177" spans="2:16" ht="15.75" thickBot="1" x14ac:dyDescent="0.3">
      <c r="B177" s="406"/>
      <c r="C177" s="394"/>
      <c r="D177" s="394"/>
      <c r="E177" s="394"/>
      <c r="F177" s="394"/>
      <c r="G177" s="13">
        <v>100</v>
      </c>
      <c r="H177" s="13">
        <v>2018</v>
      </c>
      <c r="I177" s="15">
        <f>J177+K177+L177+M177</f>
        <v>72460.3</v>
      </c>
      <c r="J177" s="13"/>
      <c r="K177" s="15">
        <v>72460.3</v>
      </c>
      <c r="L177" s="13"/>
      <c r="M177" s="13"/>
    </row>
    <row r="178" spans="2:16" ht="15.75" thickBot="1" x14ac:dyDescent="0.3">
      <c r="B178" s="406"/>
      <c r="C178" s="394"/>
      <c r="D178" s="394"/>
      <c r="E178" s="394"/>
      <c r="F178" s="394"/>
      <c r="G178" s="13">
        <v>100</v>
      </c>
      <c r="H178" s="13">
        <v>2019</v>
      </c>
      <c r="I178" s="15">
        <f t="shared" ref="I178:I189" si="13">J178+K178+L178+M178</f>
        <v>71981.8</v>
      </c>
      <c r="J178" s="13"/>
      <c r="K178" s="15">
        <v>71981.8</v>
      </c>
      <c r="L178" s="13"/>
      <c r="M178" s="13"/>
    </row>
    <row r="179" spans="2:16" ht="15.75" thickBot="1" x14ac:dyDescent="0.3">
      <c r="B179" s="406"/>
      <c r="C179" s="394"/>
      <c r="D179" s="394"/>
      <c r="E179" s="394"/>
      <c r="F179" s="394"/>
      <c r="G179" s="13">
        <v>100</v>
      </c>
      <c r="H179" s="13">
        <v>2020</v>
      </c>
      <c r="I179" s="15">
        <f t="shared" si="13"/>
        <v>69734.8</v>
      </c>
      <c r="J179" s="13"/>
      <c r="K179" s="15">
        <v>69734.8</v>
      </c>
      <c r="L179" s="13"/>
      <c r="M179" s="13"/>
    </row>
    <row r="180" spans="2:16" ht="15.75" thickBot="1" x14ac:dyDescent="0.3">
      <c r="B180" s="406"/>
      <c r="C180" s="394"/>
      <c r="D180" s="394"/>
      <c r="E180" s="394"/>
      <c r="F180" s="394"/>
      <c r="G180" s="13">
        <v>100</v>
      </c>
      <c r="H180" s="13">
        <v>2021</v>
      </c>
      <c r="I180" s="15">
        <f t="shared" si="13"/>
        <v>75353.600000000006</v>
      </c>
      <c r="J180" s="32"/>
      <c r="K180" s="15">
        <v>75353.600000000006</v>
      </c>
      <c r="L180" s="32"/>
      <c r="M180" s="32"/>
    </row>
    <row r="181" spans="2:16" ht="15.75" thickBot="1" x14ac:dyDescent="0.3">
      <c r="B181" s="406"/>
      <c r="C181" s="394"/>
      <c r="D181" s="394"/>
      <c r="E181" s="394"/>
      <c r="F181" s="394"/>
      <c r="G181" s="13">
        <v>100</v>
      </c>
      <c r="H181" s="13">
        <v>2022</v>
      </c>
      <c r="I181" s="15">
        <f t="shared" si="13"/>
        <v>84615.4</v>
      </c>
      <c r="J181" s="32"/>
      <c r="K181" s="314">
        <v>84615.4</v>
      </c>
      <c r="L181" s="32"/>
      <c r="M181" s="32"/>
      <c r="O181" s="158"/>
      <c r="P181" s="191"/>
    </row>
    <row r="182" spans="2:16" ht="15.75" thickBot="1" x14ac:dyDescent="0.3">
      <c r="B182" s="406"/>
      <c r="C182" s="394"/>
      <c r="D182" s="394"/>
      <c r="E182" s="394"/>
      <c r="F182" s="394"/>
      <c r="G182" s="13">
        <v>100</v>
      </c>
      <c r="H182" s="13">
        <v>2023</v>
      </c>
      <c r="I182" s="15">
        <f t="shared" si="13"/>
        <v>78569.5</v>
      </c>
      <c r="J182" s="32"/>
      <c r="K182" s="350">
        <v>78569.5</v>
      </c>
      <c r="L182" s="32"/>
      <c r="M182" s="32"/>
    </row>
    <row r="183" spans="2:16" ht="15.75" thickBot="1" x14ac:dyDescent="0.3">
      <c r="B183" s="406"/>
      <c r="C183" s="394"/>
      <c r="D183" s="394"/>
      <c r="E183" s="394"/>
      <c r="F183" s="394"/>
      <c r="G183" s="13">
        <v>100</v>
      </c>
      <c r="H183" s="13">
        <v>2024</v>
      </c>
      <c r="I183" s="15">
        <f t="shared" si="13"/>
        <v>76498.899999999994</v>
      </c>
      <c r="J183" s="32"/>
      <c r="K183" s="350">
        <v>76498.899999999994</v>
      </c>
      <c r="L183" s="32"/>
      <c r="M183" s="32"/>
    </row>
    <row r="184" spans="2:16" ht="15.75" thickBot="1" x14ac:dyDescent="0.3">
      <c r="B184" s="406"/>
      <c r="C184" s="394"/>
      <c r="D184" s="394"/>
      <c r="E184" s="394"/>
      <c r="F184" s="394"/>
      <c r="G184" s="13">
        <v>100</v>
      </c>
      <c r="H184" s="13">
        <v>2025</v>
      </c>
      <c r="I184" s="15">
        <f t="shared" si="13"/>
        <v>76498.899999999994</v>
      </c>
      <c r="J184" s="32"/>
      <c r="K184" s="314">
        <v>76498.899999999994</v>
      </c>
      <c r="L184" s="32"/>
      <c r="M184" s="32"/>
    </row>
    <row r="185" spans="2:16" ht="15.75" thickBot="1" x14ac:dyDescent="0.3">
      <c r="B185" s="406"/>
      <c r="C185" s="394"/>
      <c r="D185" s="394"/>
      <c r="E185" s="394"/>
      <c r="F185" s="394"/>
      <c r="G185" s="13">
        <v>100</v>
      </c>
      <c r="H185" s="13">
        <v>2026</v>
      </c>
      <c r="I185" s="15">
        <f t="shared" si="13"/>
        <v>76498.899999999994</v>
      </c>
      <c r="J185" s="32"/>
      <c r="K185" s="196">
        <v>76498.899999999994</v>
      </c>
      <c r="L185" s="32"/>
      <c r="M185" s="32"/>
    </row>
    <row r="186" spans="2:16" ht="15.75" thickBot="1" x14ac:dyDescent="0.3">
      <c r="B186" s="406"/>
      <c r="C186" s="394"/>
      <c r="D186" s="394"/>
      <c r="E186" s="394"/>
      <c r="F186" s="394"/>
      <c r="G186" s="13">
        <v>100</v>
      </c>
      <c r="H186" s="13">
        <v>2027</v>
      </c>
      <c r="I186" s="15">
        <f t="shared" si="13"/>
        <v>76498.899999999994</v>
      </c>
      <c r="J186" s="32"/>
      <c r="K186" s="196">
        <v>76498.899999999994</v>
      </c>
      <c r="L186" s="32"/>
      <c r="M186" s="32"/>
    </row>
    <row r="187" spans="2:16" ht="15.75" thickBot="1" x14ac:dyDescent="0.3">
      <c r="B187" s="406"/>
      <c r="C187" s="394"/>
      <c r="D187" s="394"/>
      <c r="E187" s="394"/>
      <c r="F187" s="394"/>
      <c r="G187" s="13">
        <v>100</v>
      </c>
      <c r="H187" s="13">
        <v>2028</v>
      </c>
      <c r="I187" s="15">
        <f t="shared" si="13"/>
        <v>76498.899999999994</v>
      </c>
      <c r="J187" s="32"/>
      <c r="K187" s="196">
        <v>76498.899999999994</v>
      </c>
      <c r="L187" s="32"/>
      <c r="M187" s="32"/>
    </row>
    <row r="188" spans="2:16" ht="15.75" thickBot="1" x14ac:dyDescent="0.3">
      <c r="B188" s="406"/>
      <c r="C188" s="394"/>
      <c r="D188" s="394"/>
      <c r="E188" s="394"/>
      <c r="F188" s="394"/>
      <c r="G188" s="13">
        <v>100</v>
      </c>
      <c r="H188" s="13">
        <v>2029</v>
      </c>
      <c r="I188" s="15">
        <f t="shared" si="13"/>
        <v>76498.899999999994</v>
      </c>
      <c r="J188" s="32"/>
      <c r="K188" s="196">
        <v>76498.899999999994</v>
      </c>
      <c r="L188" s="32"/>
      <c r="M188" s="32"/>
    </row>
    <row r="189" spans="2:16" ht="15.75" thickBot="1" x14ac:dyDescent="0.3">
      <c r="B189" s="407"/>
      <c r="C189" s="397"/>
      <c r="D189" s="397"/>
      <c r="E189" s="397"/>
      <c r="F189" s="397"/>
      <c r="G189" s="13">
        <v>100</v>
      </c>
      <c r="H189" s="13">
        <v>2030</v>
      </c>
      <c r="I189" s="15">
        <f t="shared" si="13"/>
        <v>76498.899999999994</v>
      </c>
      <c r="J189" s="32"/>
      <c r="K189" s="196">
        <v>76498.899999999994</v>
      </c>
      <c r="L189" s="32"/>
      <c r="M189" s="32"/>
    </row>
    <row r="190" spans="2:16" ht="16.5" customHeight="1" thickBot="1" x14ac:dyDescent="0.3">
      <c r="B190" s="405">
        <v>2</v>
      </c>
      <c r="C190" s="396" t="s">
        <v>57</v>
      </c>
      <c r="D190" s="396" t="s">
        <v>58</v>
      </c>
      <c r="E190" s="396" t="s">
        <v>56</v>
      </c>
      <c r="F190" s="396" t="s">
        <v>47</v>
      </c>
      <c r="G190" s="13">
        <v>100</v>
      </c>
      <c r="H190" s="6">
        <v>2014</v>
      </c>
      <c r="I190" s="15">
        <f>J190+K190+L190+M190</f>
        <v>19436.400000000001</v>
      </c>
      <c r="J190" s="13"/>
      <c r="K190" s="15">
        <v>19436.400000000001</v>
      </c>
      <c r="L190" s="13"/>
      <c r="M190" s="13"/>
    </row>
    <row r="191" spans="2:16" ht="15.75" thickBot="1" x14ac:dyDescent="0.3">
      <c r="B191" s="406"/>
      <c r="C191" s="394"/>
      <c r="D191" s="394"/>
      <c r="E191" s="394"/>
      <c r="F191" s="394"/>
      <c r="G191" s="13">
        <v>100</v>
      </c>
      <c r="H191" s="13">
        <v>2015</v>
      </c>
      <c r="I191" s="15">
        <f t="shared" ref="I191:I206" si="14">J191+K191+L191+M191</f>
        <v>20401.900000000001</v>
      </c>
      <c r="J191" s="13"/>
      <c r="K191" s="15">
        <v>20401.900000000001</v>
      </c>
      <c r="L191" s="13"/>
      <c r="M191" s="13"/>
    </row>
    <row r="192" spans="2:16" ht="15.75" thickBot="1" x14ac:dyDescent="0.3">
      <c r="B192" s="406"/>
      <c r="C192" s="394"/>
      <c r="D192" s="394"/>
      <c r="E192" s="394"/>
      <c r="F192" s="394"/>
      <c r="G192" s="13">
        <v>100</v>
      </c>
      <c r="H192" s="13">
        <v>2016</v>
      </c>
      <c r="I192" s="15">
        <f t="shared" si="14"/>
        <v>22371.200000000001</v>
      </c>
      <c r="J192" s="13"/>
      <c r="K192" s="15">
        <v>22371.200000000001</v>
      </c>
      <c r="L192" s="13"/>
      <c r="M192" s="13"/>
    </row>
    <row r="193" spans="2:13" ht="15.75" thickBot="1" x14ac:dyDescent="0.3">
      <c r="B193" s="406"/>
      <c r="C193" s="394"/>
      <c r="D193" s="394"/>
      <c r="E193" s="394"/>
      <c r="F193" s="394"/>
      <c r="G193" s="13">
        <v>100</v>
      </c>
      <c r="H193" s="13">
        <v>2017</v>
      </c>
      <c r="I193" s="15">
        <f t="shared" si="14"/>
        <v>22695</v>
      </c>
      <c r="J193" s="13"/>
      <c r="K193" s="15">
        <v>22695</v>
      </c>
      <c r="L193" s="13"/>
      <c r="M193" s="13"/>
    </row>
    <row r="194" spans="2:13" ht="15.75" thickBot="1" x14ac:dyDescent="0.3">
      <c r="B194" s="406"/>
      <c r="C194" s="394"/>
      <c r="D194" s="394"/>
      <c r="E194" s="394"/>
      <c r="F194" s="394"/>
      <c r="G194" s="13">
        <v>100</v>
      </c>
      <c r="H194" s="13">
        <v>2018</v>
      </c>
      <c r="I194" s="15">
        <f t="shared" si="14"/>
        <v>26694.9</v>
      </c>
      <c r="J194" s="13"/>
      <c r="K194" s="15">
        <v>26694.9</v>
      </c>
      <c r="L194" s="13"/>
      <c r="M194" s="13"/>
    </row>
    <row r="195" spans="2:13" ht="15.75" thickBot="1" x14ac:dyDescent="0.3">
      <c r="B195" s="406"/>
      <c r="C195" s="394"/>
      <c r="D195" s="394"/>
      <c r="E195" s="394"/>
      <c r="F195" s="394"/>
      <c r="G195" s="13">
        <v>100</v>
      </c>
      <c r="H195" s="13">
        <v>2019</v>
      </c>
      <c r="I195" s="15">
        <f t="shared" si="14"/>
        <v>30278.7</v>
      </c>
      <c r="J195" s="13"/>
      <c r="K195" s="15">
        <v>30278.7</v>
      </c>
      <c r="L195" s="13"/>
      <c r="M195" s="13"/>
    </row>
    <row r="196" spans="2:13" ht="15.75" thickBot="1" x14ac:dyDescent="0.3">
      <c r="B196" s="406"/>
      <c r="C196" s="394"/>
      <c r="D196" s="394"/>
      <c r="E196" s="394"/>
      <c r="F196" s="394"/>
      <c r="G196" s="13">
        <v>100</v>
      </c>
      <c r="H196" s="13">
        <v>2020</v>
      </c>
      <c r="I196" s="15">
        <f t="shared" si="14"/>
        <v>32617.599999999999</v>
      </c>
      <c r="J196" s="13"/>
      <c r="K196" s="15">
        <v>32617.599999999999</v>
      </c>
      <c r="L196" s="13"/>
      <c r="M196" s="13"/>
    </row>
    <row r="197" spans="2:13" ht="15.75" thickBot="1" x14ac:dyDescent="0.3">
      <c r="B197" s="406"/>
      <c r="C197" s="394"/>
      <c r="D197" s="394"/>
      <c r="E197" s="394"/>
      <c r="F197" s="394"/>
      <c r="G197" s="13">
        <v>100</v>
      </c>
      <c r="H197" s="13">
        <v>2021</v>
      </c>
      <c r="I197" s="15">
        <f t="shared" si="14"/>
        <v>35540.9</v>
      </c>
      <c r="J197" s="32"/>
      <c r="K197" s="15">
        <v>35540.9</v>
      </c>
      <c r="L197" s="32"/>
      <c r="M197" s="32"/>
    </row>
    <row r="198" spans="2:13" ht="15.75" thickBot="1" x14ac:dyDescent="0.3">
      <c r="B198" s="406"/>
      <c r="C198" s="394"/>
      <c r="D198" s="394"/>
      <c r="E198" s="394"/>
      <c r="F198" s="394"/>
      <c r="G198" s="13">
        <v>100</v>
      </c>
      <c r="H198" s="13">
        <v>2022</v>
      </c>
      <c r="I198" s="15">
        <f t="shared" si="14"/>
        <v>40417.1</v>
      </c>
      <c r="J198" s="32"/>
      <c r="K198" s="315">
        <v>40417.1</v>
      </c>
      <c r="L198" s="32"/>
      <c r="M198" s="32"/>
    </row>
    <row r="199" spans="2:13" ht="15.75" thickBot="1" x14ac:dyDescent="0.3">
      <c r="B199" s="406"/>
      <c r="C199" s="394"/>
      <c r="D199" s="394"/>
      <c r="E199" s="394"/>
      <c r="F199" s="394"/>
      <c r="G199" s="13">
        <v>100</v>
      </c>
      <c r="H199" s="13">
        <v>2023</v>
      </c>
      <c r="I199" s="15">
        <f t="shared" si="14"/>
        <v>23510.3</v>
      </c>
      <c r="J199" s="32"/>
      <c r="K199" s="350">
        <v>23510.3</v>
      </c>
      <c r="L199" s="32"/>
      <c r="M199" s="32"/>
    </row>
    <row r="200" spans="2:13" ht="15.75" thickBot="1" x14ac:dyDescent="0.3">
      <c r="B200" s="406"/>
      <c r="C200" s="394"/>
      <c r="D200" s="394"/>
      <c r="E200" s="394"/>
      <c r="F200" s="394"/>
      <c r="G200" s="13">
        <v>100</v>
      </c>
      <c r="H200" s="13">
        <v>2024</v>
      </c>
      <c r="I200" s="15">
        <f t="shared" si="14"/>
        <v>22638.7</v>
      </c>
      <c r="J200" s="32"/>
      <c r="K200" s="350">
        <v>22638.7</v>
      </c>
      <c r="L200" s="32"/>
      <c r="M200" s="32"/>
    </row>
    <row r="201" spans="2:13" ht="15.75" thickBot="1" x14ac:dyDescent="0.3">
      <c r="B201" s="406"/>
      <c r="C201" s="394"/>
      <c r="D201" s="394"/>
      <c r="E201" s="394"/>
      <c r="F201" s="394"/>
      <c r="G201" s="13">
        <v>100</v>
      </c>
      <c r="H201" s="13">
        <v>2025</v>
      </c>
      <c r="I201" s="15">
        <f t="shared" si="14"/>
        <v>22638.7</v>
      </c>
      <c r="J201" s="32"/>
      <c r="K201" s="314">
        <v>22638.7</v>
      </c>
      <c r="L201" s="32"/>
      <c r="M201" s="32"/>
    </row>
    <row r="202" spans="2:13" ht="15.75" thickBot="1" x14ac:dyDescent="0.3">
      <c r="B202" s="406"/>
      <c r="C202" s="394"/>
      <c r="D202" s="394"/>
      <c r="E202" s="394"/>
      <c r="F202" s="394"/>
      <c r="G202" s="13">
        <v>100</v>
      </c>
      <c r="H202" s="13">
        <v>2026</v>
      </c>
      <c r="I202" s="15">
        <f t="shared" si="14"/>
        <v>22638.7</v>
      </c>
      <c r="J202" s="32"/>
      <c r="K202" s="196">
        <v>22638.7</v>
      </c>
      <c r="L202" s="32"/>
      <c r="M202" s="32"/>
    </row>
    <row r="203" spans="2:13" ht="15.75" thickBot="1" x14ac:dyDescent="0.3">
      <c r="B203" s="406"/>
      <c r="C203" s="394"/>
      <c r="D203" s="394"/>
      <c r="E203" s="394"/>
      <c r="F203" s="394"/>
      <c r="G203" s="13">
        <v>100</v>
      </c>
      <c r="H203" s="13">
        <v>2027</v>
      </c>
      <c r="I203" s="15">
        <f t="shared" si="14"/>
        <v>22638.7</v>
      </c>
      <c r="J203" s="32"/>
      <c r="K203" s="196">
        <v>22638.7</v>
      </c>
      <c r="L203" s="32"/>
      <c r="M203" s="32"/>
    </row>
    <row r="204" spans="2:13" ht="15.75" thickBot="1" x14ac:dyDescent="0.3">
      <c r="B204" s="406"/>
      <c r="C204" s="394"/>
      <c r="D204" s="394"/>
      <c r="E204" s="394"/>
      <c r="F204" s="394"/>
      <c r="G204" s="13">
        <v>100</v>
      </c>
      <c r="H204" s="13">
        <v>2028</v>
      </c>
      <c r="I204" s="15">
        <f t="shared" si="14"/>
        <v>22638.7</v>
      </c>
      <c r="J204" s="32"/>
      <c r="K204" s="196">
        <v>22638.7</v>
      </c>
      <c r="L204" s="32"/>
      <c r="M204" s="32"/>
    </row>
    <row r="205" spans="2:13" ht="15.75" thickBot="1" x14ac:dyDescent="0.3">
      <c r="B205" s="406"/>
      <c r="C205" s="394"/>
      <c r="D205" s="394"/>
      <c r="E205" s="394"/>
      <c r="F205" s="394"/>
      <c r="G205" s="13">
        <v>100</v>
      </c>
      <c r="H205" s="13">
        <v>2029</v>
      </c>
      <c r="I205" s="15">
        <f t="shared" si="14"/>
        <v>22638.7</v>
      </c>
      <c r="J205" s="32"/>
      <c r="K205" s="196">
        <v>22638.7</v>
      </c>
      <c r="L205" s="32"/>
      <c r="M205" s="32"/>
    </row>
    <row r="206" spans="2:13" ht="15.75" thickBot="1" x14ac:dyDescent="0.3">
      <c r="B206" s="407"/>
      <c r="C206" s="397"/>
      <c r="D206" s="397"/>
      <c r="E206" s="397"/>
      <c r="F206" s="397"/>
      <c r="G206" s="13">
        <v>100</v>
      </c>
      <c r="H206" s="13">
        <v>2030</v>
      </c>
      <c r="I206" s="15">
        <f t="shared" si="14"/>
        <v>22638.7</v>
      </c>
      <c r="J206" s="32"/>
      <c r="K206" s="196">
        <v>22638.7</v>
      </c>
      <c r="L206" s="32"/>
      <c r="M206" s="32"/>
    </row>
    <row r="207" spans="2:13" ht="19.5" customHeight="1" thickBot="1" x14ac:dyDescent="0.3">
      <c r="B207" s="405">
        <v>3</v>
      </c>
      <c r="C207" s="396" t="s">
        <v>59</v>
      </c>
      <c r="D207" s="396" t="s">
        <v>20</v>
      </c>
      <c r="E207" s="396" t="s">
        <v>60</v>
      </c>
      <c r="F207" s="396" t="s">
        <v>39</v>
      </c>
      <c r="G207" s="13">
        <v>3</v>
      </c>
      <c r="H207" s="6">
        <v>2014</v>
      </c>
      <c r="I207" s="15">
        <f>J207+K207+L207+M207</f>
        <v>121.5</v>
      </c>
      <c r="J207" s="13"/>
      <c r="K207" s="13">
        <v>121.5</v>
      </c>
      <c r="L207" s="13"/>
      <c r="M207" s="13"/>
    </row>
    <row r="208" spans="2:13" ht="15.75" thickBot="1" x14ac:dyDescent="0.3">
      <c r="B208" s="406"/>
      <c r="C208" s="394"/>
      <c r="D208" s="394"/>
      <c r="E208" s="394"/>
      <c r="F208" s="394"/>
      <c r="G208" s="13">
        <v>3</v>
      </c>
      <c r="H208" s="13">
        <v>2015</v>
      </c>
      <c r="I208" s="15">
        <f t="shared" ref="I208:I223" si="15">J208+K208+L208+M208</f>
        <v>132.4</v>
      </c>
      <c r="J208" s="13"/>
      <c r="K208" s="13">
        <v>132.4</v>
      </c>
      <c r="L208" s="13"/>
      <c r="M208" s="13"/>
    </row>
    <row r="209" spans="2:13" ht="15.75" thickBot="1" x14ac:dyDescent="0.3">
      <c r="B209" s="406"/>
      <c r="C209" s="394"/>
      <c r="D209" s="394"/>
      <c r="E209" s="394"/>
      <c r="F209" s="394"/>
      <c r="G209" s="13">
        <v>3</v>
      </c>
      <c r="H209" s="13">
        <v>2016</v>
      </c>
      <c r="I209" s="15">
        <f t="shared" si="15"/>
        <v>122</v>
      </c>
      <c r="J209" s="13"/>
      <c r="K209" s="13">
        <v>122</v>
      </c>
      <c r="L209" s="13"/>
      <c r="M209" s="13"/>
    </row>
    <row r="210" spans="2:13" ht="15" customHeight="1" thickBot="1" x14ac:dyDescent="0.3">
      <c r="B210" s="406"/>
      <c r="C210" s="394"/>
      <c r="D210" s="394"/>
      <c r="E210" s="394"/>
      <c r="F210" s="394"/>
      <c r="G210" s="13">
        <v>3</v>
      </c>
      <c r="H210" s="13">
        <v>2017</v>
      </c>
      <c r="I210" s="15">
        <f t="shared" si="15"/>
        <v>51.7</v>
      </c>
      <c r="J210" s="13"/>
      <c r="K210" s="13">
        <v>51.7</v>
      </c>
      <c r="L210" s="13"/>
      <c r="M210" s="13"/>
    </row>
    <row r="211" spans="2:13" ht="15.75" thickBot="1" x14ac:dyDescent="0.3">
      <c r="B211" s="406"/>
      <c r="C211" s="394"/>
      <c r="D211" s="394"/>
      <c r="E211" s="394"/>
      <c r="F211" s="394"/>
      <c r="G211" s="13">
        <v>2</v>
      </c>
      <c r="H211" s="13">
        <v>2018</v>
      </c>
      <c r="I211" s="15">
        <f t="shared" si="15"/>
        <v>77.900000000000006</v>
      </c>
      <c r="J211" s="13"/>
      <c r="K211" s="13">
        <v>77.900000000000006</v>
      </c>
      <c r="L211" s="13"/>
      <c r="M211" s="13"/>
    </row>
    <row r="212" spans="2:13" ht="17.25" customHeight="1" thickBot="1" x14ac:dyDescent="0.3">
      <c r="B212" s="406"/>
      <c r="C212" s="394"/>
      <c r="D212" s="394"/>
      <c r="E212" s="394"/>
      <c r="F212" s="394"/>
      <c r="G212" s="13">
        <v>1</v>
      </c>
      <c r="H212" s="13">
        <v>2019</v>
      </c>
      <c r="I212" s="15">
        <f t="shared" si="15"/>
        <v>38.799999999999997</v>
      </c>
      <c r="J212" s="13"/>
      <c r="K212" s="13">
        <v>38.799999999999997</v>
      </c>
      <c r="L212" s="13"/>
      <c r="M212" s="13"/>
    </row>
    <row r="213" spans="2:13" ht="18" customHeight="1" thickBot="1" x14ac:dyDescent="0.3">
      <c r="B213" s="406"/>
      <c r="C213" s="394"/>
      <c r="D213" s="394"/>
      <c r="E213" s="394"/>
      <c r="F213" s="394"/>
      <c r="G213" s="13">
        <v>1</v>
      </c>
      <c r="H213" s="13">
        <v>2020</v>
      </c>
      <c r="I213" s="15">
        <f t="shared" si="15"/>
        <v>29.8</v>
      </c>
      <c r="J213" s="13"/>
      <c r="K213" s="13">
        <v>29.8</v>
      </c>
      <c r="L213" s="13"/>
      <c r="M213" s="13"/>
    </row>
    <row r="214" spans="2:13" ht="21" customHeight="1" thickBot="1" x14ac:dyDescent="0.3">
      <c r="B214" s="406"/>
      <c r="C214" s="394"/>
      <c r="D214" s="394"/>
      <c r="E214" s="394"/>
      <c r="F214" s="394"/>
      <c r="G214" s="13">
        <v>1</v>
      </c>
      <c r="H214" s="13">
        <v>2021</v>
      </c>
      <c r="I214" s="15">
        <f t="shared" si="15"/>
        <v>58.6</v>
      </c>
      <c r="J214" s="32"/>
      <c r="K214" s="13">
        <v>58.6</v>
      </c>
      <c r="L214" s="32"/>
      <c r="M214" s="32"/>
    </row>
    <row r="215" spans="2:13" ht="17.25" customHeight="1" thickBot="1" x14ac:dyDescent="0.3">
      <c r="B215" s="406"/>
      <c r="C215" s="394"/>
      <c r="D215" s="394"/>
      <c r="E215" s="394"/>
      <c r="F215" s="394"/>
      <c r="G215" s="13">
        <v>2</v>
      </c>
      <c r="H215" s="13">
        <v>2022</v>
      </c>
      <c r="I215" s="15">
        <f t="shared" si="15"/>
        <v>161.19999999999999</v>
      </c>
      <c r="J215" s="32"/>
      <c r="K215" s="24">
        <v>161.19999999999999</v>
      </c>
      <c r="L215" s="32"/>
      <c r="M215" s="32"/>
    </row>
    <row r="216" spans="2:13" ht="17.25" customHeight="1" thickBot="1" x14ac:dyDescent="0.3">
      <c r="B216" s="406"/>
      <c r="C216" s="394"/>
      <c r="D216" s="394"/>
      <c r="E216" s="394"/>
      <c r="F216" s="394"/>
      <c r="G216" s="13">
        <v>2</v>
      </c>
      <c r="H216" s="13">
        <v>2023</v>
      </c>
      <c r="I216" s="15">
        <f t="shared" si="15"/>
        <v>81.2</v>
      </c>
      <c r="J216" s="32"/>
      <c r="K216" s="351">
        <v>81.2</v>
      </c>
      <c r="L216" s="32"/>
      <c r="M216" s="32"/>
    </row>
    <row r="217" spans="2:13" ht="17.25" customHeight="1" thickBot="1" x14ac:dyDescent="0.3">
      <c r="B217" s="406"/>
      <c r="C217" s="394"/>
      <c r="D217" s="394"/>
      <c r="E217" s="394"/>
      <c r="F217" s="394"/>
      <c r="G217" s="13">
        <v>2</v>
      </c>
      <c r="H217" s="13">
        <v>2024</v>
      </c>
      <c r="I217" s="15">
        <f t="shared" si="15"/>
        <v>81.2</v>
      </c>
      <c r="J217" s="32"/>
      <c r="K217" s="351">
        <v>81.2</v>
      </c>
      <c r="L217" s="32"/>
      <c r="M217" s="32"/>
    </row>
    <row r="218" spans="2:13" ht="17.25" customHeight="1" thickBot="1" x14ac:dyDescent="0.3">
      <c r="B218" s="406"/>
      <c r="C218" s="394"/>
      <c r="D218" s="394"/>
      <c r="E218" s="394"/>
      <c r="F218" s="394"/>
      <c r="G218" s="13">
        <v>2</v>
      </c>
      <c r="H218" s="13">
        <v>2025</v>
      </c>
      <c r="I218" s="15">
        <f t="shared" si="15"/>
        <v>81.2</v>
      </c>
      <c r="J218" s="32"/>
      <c r="K218" s="24">
        <v>81.2</v>
      </c>
      <c r="L218" s="32"/>
      <c r="M218" s="32"/>
    </row>
    <row r="219" spans="2:13" ht="17.25" customHeight="1" thickBot="1" x14ac:dyDescent="0.3">
      <c r="B219" s="406"/>
      <c r="C219" s="394"/>
      <c r="D219" s="394"/>
      <c r="E219" s="394"/>
      <c r="F219" s="394"/>
      <c r="G219" s="13">
        <v>2</v>
      </c>
      <c r="H219" s="13">
        <v>2026</v>
      </c>
      <c r="I219" s="15">
        <f t="shared" si="15"/>
        <v>81.2</v>
      </c>
      <c r="J219" s="32"/>
      <c r="K219" s="13">
        <v>81.2</v>
      </c>
      <c r="L219" s="32"/>
      <c r="M219" s="32"/>
    </row>
    <row r="220" spans="2:13" ht="17.25" customHeight="1" thickBot="1" x14ac:dyDescent="0.3">
      <c r="B220" s="406"/>
      <c r="C220" s="394"/>
      <c r="D220" s="394"/>
      <c r="E220" s="394"/>
      <c r="F220" s="394"/>
      <c r="G220" s="13">
        <v>2</v>
      </c>
      <c r="H220" s="13">
        <v>2027</v>
      </c>
      <c r="I220" s="15">
        <f t="shared" si="15"/>
        <v>81.2</v>
      </c>
      <c r="J220" s="32"/>
      <c r="K220" s="13">
        <v>81.2</v>
      </c>
      <c r="L220" s="32"/>
      <c r="M220" s="32"/>
    </row>
    <row r="221" spans="2:13" ht="17.25" customHeight="1" thickBot="1" x14ac:dyDescent="0.3">
      <c r="B221" s="406"/>
      <c r="C221" s="394"/>
      <c r="D221" s="394"/>
      <c r="E221" s="394"/>
      <c r="F221" s="394"/>
      <c r="G221" s="13">
        <v>2</v>
      </c>
      <c r="H221" s="13">
        <v>2028</v>
      </c>
      <c r="I221" s="15">
        <f t="shared" si="15"/>
        <v>81.2</v>
      </c>
      <c r="J221" s="32"/>
      <c r="K221" s="13">
        <v>81.2</v>
      </c>
      <c r="L221" s="32"/>
      <c r="M221" s="32"/>
    </row>
    <row r="222" spans="2:13" ht="17.25" customHeight="1" thickBot="1" x14ac:dyDescent="0.3">
      <c r="B222" s="406"/>
      <c r="C222" s="394"/>
      <c r="D222" s="394"/>
      <c r="E222" s="394"/>
      <c r="F222" s="394"/>
      <c r="G222" s="13">
        <v>2</v>
      </c>
      <c r="H222" s="13">
        <v>2029</v>
      </c>
      <c r="I222" s="15">
        <f t="shared" si="15"/>
        <v>81.2</v>
      </c>
      <c r="J222" s="32"/>
      <c r="K222" s="13">
        <v>81.2</v>
      </c>
      <c r="L222" s="32"/>
      <c r="M222" s="32"/>
    </row>
    <row r="223" spans="2:13" ht="17.25" customHeight="1" thickBot="1" x14ac:dyDescent="0.3">
      <c r="B223" s="407"/>
      <c r="C223" s="397"/>
      <c r="D223" s="397"/>
      <c r="E223" s="397"/>
      <c r="F223" s="397"/>
      <c r="G223" s="13">
        <v>2</v>
      </c>
      <c r="H223" s="13">
        <v>2030</v>
      </c>
      <c r="I223" s="15">
        <f t="shared" si="15"/>
        <v>81.2</v>
      </c>
      <c r="J223" s="32"/>
      <c r="K223" s="13">
        <v>81.2</v>
      </c>
      <c r="L223" s="32"/>
      <c r="M223" s="32"/>
    </row>
    <row r="224" spans="2:13" ht="16.5" customHeight="1" thickBot="1" x14ac:dyDescent="0.3">
      <c r="B224" s="405">
        <v>4</v>
      </c>
      <c r="C224" s="396" t="s">
        <v>61</v>
      </c>
      <c r="D224" s="396" t="s">
        <v>62</v>
      </c>
      <c r="E224" s="396" t="s">
        <v>63</v>
      </c>
      <c r="F224" s="396" t="s">
        <v>39</v>
      </c>
      <c r="G224" s="13">
        <v>175</v>
      </c>
      <c r="H224" s="6">
        <v>2014</v>
      </c>
      <c r="I224" s="15">
        <f>J224+K224+L224+M224</f>
        <v>937.5</v>
      </c>
      <c r="J224" s="13"/>
      <c r="K224" s="13">
        <v>937.5</v>
      </c>
      <c r="L224" s="13"/>
      <c r="M224" s="13"/>
    </row>
    <row r="225" spans="2:13" ht="15.75" thickBot="1" x14ac:dyDescent="0.3">
      <c r="B225" s="406"/>
      <c r="C225" s="394"/>
      <c r="D225" s="394"/>
      <c r="E225" s="394"/>
      <c r="F225" s="394"/>
      <c r="G225" s="13">
        <v>175</v>
      </c>
      <c r="H225" s="13">
        <v>2015</v>
      </c>
      <c r="I225" s="15">
        <f t="shared" ref="I225:I240" si="16">J225+K225+L225+M225</f>
        <v>1079.3</v>
      </c>
      <c r="J225" s="13"/>
      <c r="K225" s="15">
        <v>1079.3</v>
      </c>
      <c r="L225" s="13"/>
      <c r="M225" s="13"/>
    </row>
    <row r="226" spans="2:13" ht="15.75" thickBot="1" x14ac:dyDescent="0.3">
      <c r="B226" s="406"/>
      <c r="C226" s="394"/>
      <c r="D226" s="394"/>
      <c r="E226" s="394"/>
      <c r="F226" s="394"/>
      <c r="G226" s="13">
        <v>220</v>
      </c>
      <c r="H226" s="13">
        <v>2016</v>
      </c>
      <c r="I226" s="15">
        <f t="shared" si="16"/>
        <v>1553.8</v>
      </c>
      <c r="J226" s="13"/>
      <c r="K226" s="15">
        <v>1553.8</v>
      </c>
      <c r="L226" s="13"/>
      <c r="M226" s="13"/>
    </row>
    <row r="227" spans="2:13" ht="15.75" thickBot="1" x14ac:dyDescent="0.3">
      <c r="B227" s="406"/>
      <c r="C227" s="394"/>
      <c r="D227" s="394"/>
      <c r="E227" s="394"/>
      <c r="F227" s="394"/>
      <c r="G227" s="13">
        <v>220</v>
      </c>
      <c r="H227" s="13">
        <v>2017</v>
      </c>
      <c r="I227" s="15">
        <f t="shared" si="16"/>
        <v>1491.4</v>
      </c>
      <c r="J227" s="13"/>
      <c r="K227" s="15">
        <v>1491.4</v>
      </c>
      <c r="L227" s="13"/>
      <c r="M227" s="13"/>
    </row>
    <row r="228" spans="2:13" ht="15.75" thickBot="1" x14ac:dyDescent="0.3">
      <c r="B228" s="406"/>
      <c r="C228" s="394"/>
      <c r="D228" s="394"/>
      <c r="E228" s="394"/>
      <c r="F228" s="394"/>
      <c r="G228" s="13">
        <v>220</v>
      </c>
      <c r="H228" s="13">
        <v>2018</v>
      </c>
      <c r="I228" s="15">
        <f t="shared" si="16"/>
        <v>1539.4</v>
      </c>
      <c r="J228" s="13"/>
      <c r="K228" s="15">
        <v>1539.4</v>
      </c>
      <c r="L228" s="13"/>
      <c r="M228" s="13"/>
    </row>
    <row r="229" spans="2:13" ht="15.75" thickBot="1" x14ac:dyDescent="0.3">
      <c r="B229" s="406"/>
      <c r="C229" s="394"/>
      <c r="D229" s="394"/>
      <c r="E229" s="394"/>
      <c r="F229" s="394"/>
      <c r="G229" s="13">
        <v>243</v>
      </c>
      <c r="H229" s="13">
        <v>2019</v>
      </c>
      <c r="I229" s="15">
        <f t="shared" si="16"/>
        <v>1656.6</v>
      </c>
      <c r="J229" s="13"/>
      <c r="K229" s="15">
        <v>1656.6</v>
      </c>
      <c r="L229" s="13"/>
      <c r="M229" s="13"/>
    </row>
    <row r="230" spans="2:13" ht="15.75" thickBot="1" x14ac:dyDescent="0.3">
      <c r="B230" s="406"/>
      <c r="C230" s="394"/>
      <c r="D230" s="394"/>
      <c r="E230" s="394"/>
      <c r="F230" s="394"/>
      <c r="G230" s="13">
        <v>190</v>
      </c>
      <c r="H230" s="13">
        <v>2020</v>
      </c>
      <c r="I230" s="15">
        <f t="shared" si="16"/>
        <v>864.4</v>
      </c>
      <c r="J230" s="13"/>
      <c r="K230" s="15">
        <v>864.4</v>
      </c>
      <c r="L230" s="13"/>
      <c r="M230" s="13"/>
    </row>
    <row r="231" spans="2:13" ht="15.75" thickBot="1" x14ac:dyDescent="0.3">
      <c r="B231" s="406"/>
      <c r="C231" s="394"/>
      <c r="D231" s="394"/>
      <c r="E231" s="394"/>
      <c r="F231" s="394"/>
      <c r="G231" s="13">
        <v>150</v>
      </c>
      <c r="H231" s="13">
        <v>2021</v>
      </c>
      <c r="I231" s="15">
        <f t="shared" si="16"/>
        <v>898.8</v>
      </c>
      <c r="J231" s="32"/>
      <c r="K231" s="15">
        <v>898.8</v>
      </c>
      <c r="L231" s="32"/>
      <c r="M231" s="32"/>
    </row>
    <row r="232" spans="2:13" ht="15.75" thickBot="1" x14ac:dyDescent="0.3">
      <c r="B232" s="406"/>
      <c r="C232" s="394"/>
      <c r="D232" s="394"/>
      <c r="E232" s="394"/>
      <c r="F232" s="394"/>
      <c r="G232" s="13">
        <v>150</v>
      </c>
      <c r="H232" s="13">
        <v>2022</v>
      </c>
      <c r="I232" s="15">
        <f t="shared" si="16"/>
        <v>923.5</v>
      </c>
      <c r="J232" s="32"/>
      <c r="K232" s="40">
        <v>923.5</v>
      </c>
      <c r="L232" s="32"/>
      <c r="M232" s="32"/>
    </row>
    <row r="233" spans="2:13" ht="15.75" thickBot="1" x14ac:dyDescent="0.3">
      <c r="B233" s="406"/>
      <c r="C233" s="394"/>
      <c r="D233" s="394"/>
      <c r="E233" s="394"/>
      <c r="F233" s="394"/>
      <c r="G233" s="13">
        <v>150</v>
      </c>
      <c r="H233" s="13">
        <v>2023</v>
      </c>
      <c r="I233" s="15">
        <f>J233+K233+L233+M233</f>
        <v>1120.4000000000001</v>
      </c>
      <c r="J233" s="32"/>
      <c r="K233" s="352">
        <v>1120.4000000000001</v>
      </c>
      <c r="L233" s="32"/>
      <c r="M233" s="32"/>
    </row>
    <row r="234" spans="2:13" ht="15.75" thickBot="1" x14ac:dyDescent="0.3">
      <c r="B234" s="406"/>
      <c r="C234" s="394"/>
      <c r="D234" s="394"/>
      <c r="E234" s="394"/>
      <c r="F234" s="394"/>
      <c r="G234" s="13">
        <v>150</v>
      </c>
      <c r="H234" s="13">
        <v>2024</v>
      </c>
      <c r="I234" s="15">
        <f t="shared" si="16"/>
        <v>1123.5</v>
      </c>
      <c r="J234" s="32"/>
      <c r="K234" s="352">
        <v>1123.5</v>
      </c>
      <c r="L234" s="32"/>
      <c r="M234" s="32"/>
    </row>
    <row r="235" spans="2:13" ht="15.75" thickBot="1" x14ac:dyDescent="0.3">
      <c r="B235" s="406"/>
      <c r="C235" s="394"/>
      <c r="D235" s="394"/>
      <c r="E235" s="394"/>
      <c r="F235" s="394"/>
      <c r="G235" s="13">
        <v>150</v>
      </c>
      <c r="H235" s="13">
        <v>2025</v>
      </c>
      <c r="I235" s="15">
        <f t="shared" si="16"/>
        <v>1123.5</v>
      </c>
      <c r="J235" s="32"/>
      <c r="K235" s="40">
        <v>1123.5</v>
      </c>
      <c r="L235" s="32"/>
      <c r="M235" s="32"/>
    </row>
    <row r="236" spans="2:13" ht="15.75" thickBot="1" x14ac:dyDescent="0.3">
      <c r="B236" s="406"/>
      <c r="C236" s="394"/>
      <c r="D236" s="394"/>
      <c r="E236" s="394"/>
      <c r="F236" s="394"/>
      <c r="G236" s="13">
        <v>150</v>
      </c>
      <c r="H236" s="13">
        <v>2026</v>
      </c>
      <c r="I236" s="15">
        <f t="shared" si="16"/>
        <v>1123.5</v>
      </c>
      <c r="J236" s="32"/>
      <c r="K236" s="15">
        <v>1123.5</v>
      </c>
      <c r="L236" s="32"/>
      <c r="M236" s="32"/>
    </row>
    <row r="237" spans="2:13" ht="15.75" thickBot="1" x14ac:dyDescent="0.3">
      <c r="B237" s="406"/>
      <c r="C237" s="394"/>
      <c r="D237" s="394"/>
      <c r="E237" s="394"/>
      <c r="F237" s="394"/>
      <c r="G237" s="13">
        <v>150</v>
      </c>
      <c r="H237" s="13">
        <v>2027</v>
      </c>
      <c r="I237" s="15">
        <f t="shared" si="16"/>
        <v>1123.5</v>
      </c>
      <c r="J237" s="32"/>
      <c r="K237" s="15">
        <v>1123.5</v>
      </c>
      <c r="L237" s="32"/>
      <c r="M237" s="32"/>
    </row>
    <row r="238" spans="2:13" ht="15.75" thickBot="1" x14ac:dyDescent="0.3">
      <c r="B238" s="406"/>
      <c r="C238" s="394"/>
      <c r="D238" s="394"/>
      <c r="E238" s="394"/>
      <c r="F238" s="394"/>
      <c r="G238" s="13">
        <v>150</v>
      </c>
      <c r="H238" s="13">
        <v>2028</v>
      </c>
      <c r="I238" s="15">
        <f t="shared" si="16"/>
        <v>1123.5</v>
      </c>
      <c r="J238" s="32"/>
      <c r="K238" s="15">
        <v>1123.5</v>
      </c>
      <c r="L238" s="32"/>
      <c r="M238" s="32"/>
    </row>
    <row r="239" spans="2:13" ht="15.75" thickBot="1" x14ac:dyDescent="0.3">
      <c r="B239" s="406"/>
      <c r="C239" s="394"/>
      <c r="D239" s="394"/>
      <c r="E239" s="394"/>
      <c r="F239" s="394"/>
      <c r="G239" s="13">
        <v>150</v>
      </c>
      <c r="H239" s="13">
        <v>2029</v>
      </c>
      <c r="I239" s="15">
        <f t="shared" si="16"/>
        <v>1123.5</v>
      </c>
      <c r="J239" s="32"/>
      <c r="K239" s="15">
        <v>1123.5</v>
      </c>
      <c r="L239" s="32"/>
      <c r="M239" s="32"/>
    </row>
    <row r="240" spans="2:13" ht="15.75" thickBot="1" x14ac:dyDescent="0.3">
      <c r="B240" s="407"/>
      <c r="C240" s="397"/>
      <c r="D240" s="397"/>
      <c r="E240" s="397"/>
      <c r="F240" s="397"/>
      <c r="G240" s="13">
        <v>150</v>
      </c>
      <c r="H240" s="13">
        <v>2030</v>
      </c>
      <c r="I240" s="15">
        <f t="shared" si="16"/>
        <v>1123.5</v>
      </c>
      <c r="J240" s="32"/>
      <c r="K240" s="15">
        <v>1123.5</v>
      </c>
      <c r="L240" s="32"/>
      <c r="M240" s="32"/>
    </row>
    <row r="241" spans="2:13" ht="18.75" customHeight="1" thickBot="1" x14ac:dyDescent="0.3">
      <c r="B241" s="405">
        <v>5</v>
      </c>
      <c r="C241" s="396" t="s">
        <v>64</v>
      </c>
      <c r="D241" s="396" t="s">
        <v>58</v>
      </c>
      <c r="E241" s="396" t="s">
        <v>65</v>
      </c>
      <c r="F241" s="396" t="s">
        <v>39</v>
      </c>
      <c r="G241" s="13">
        <v>1378</v>
      </c>
      <c r="H241" s="6">
        <v>2014</v>
      </c>
      <c r="I241" s="15">
        <f>J241+K241+L241+M241</f>
        <v>668.8</v>
      </c>
      <c r="J241" s="13"/>
      <c r="K241" s="13">
        <v>668.8</v>
      </c>
      <c r="L241" s="13"/>
      <c r="M241" s="13"/>
    </row>
    <row r="242" spans="2:13" ht="15.75" thickBot="1" x14ac:dyDescent="0.3">
      <c r="B242" s="406"/>
      <c r="C242" s="394"/>
      <c r="D242" s="394"/>
      <c r="E242" s="394"/>
      <c r="F242" s="394"/>
      <c r="G242" s="13">
        <v>1290</v>
      </c>
      <c r="H242" s="13">
        <v>2015</v>
      </c>
      <c r="I242" s="15">
        <f t="shared" ref="I242:I257" si="17">J242+K242+L242+M242</f>
        <v>865.2</v>
      </c>
      <c r="J242" s="13"/>
      <c r="K242" s="13">
        <v>865.2</v>
      </c>
      <c r="L242" s="13"/>
      <c r="M242" s="13"/>
    </row>
    <row r="243" spans="2:13" ht="15.75" thickBot="1" x14ac:dyDescent="0.3">
      <c r="B243" s="406"/>
      <c r="C243" s="394"/>
      <c r="D243" s="394"/>
      <c r="E243" s="394"/>
      <c r="F243" s="394"/>
      <c r="G243" s="13">
        <v>235</v>
      </c>
      <c r="H243" s="13">
        <v>2016</v>
      </c>
      <c r="I243" s="15">
        <f t="shared" si="17"/>
        <v>1018.2</v>
      </c>
      <c r="J243" s="13"/>
      <c r="K243" s="15">
        <v>1018.2</v>
      </c>
      <c r="L243" s="13"/>
      <c r="M243" s="13"/>
    </row>
    <row r="244" spans="2:13" ht="15.75" thickBot="1" x14ac:dyDescent="0.3">
      <c r="B244" s="406"/>
      <c r="C244" s="394"/>
      <c r="D244" s="394"/>
      <c r="E244" s="394"/>
      <c r="F244" s="394"/>
      <c r="G244" s="13">
        <v>235</v>
      </c>
      <c r="H244" s="13">
        <v>2017</v>
      </c>
      <c r="I244" s="15">
        <f t="shared" si="17"/>
        <v>917.2</v>
      </c>
      <c r="J244" s="13"/>
      <c r="K244" s="13">
        <v>917.2</v>
      </c>
      <c r="L244" s="13"/>
      <c r="M244" s="13"/>
    </row>
    <row r="245" spans="2:13" ht="15.75" thickBot="1" x14ac:dyDescent="0.3">
      <c r="B245" s="406"/>
      <c r="C245" s="394"/>
      <c r="D245" s="394"/>
      <c r="E245" s="394"/>
      <c r="F245" s="394"/>
      <c r="G245" s="13">
        <v>139</v>
      </c>
      <c r="H245" s="13">
        <v>2018</v>
      </c>
      <c r="I245" s="15">
        <f t="shared" si="17"/>
        <v>859</v>
      </c>
      <c r="J245" s="13"/>
      <c r="K245" s="13">
        <v>859</v>
      </c>
      <c r="L245" s="13"/>
      <c r="M245" s="13"/>
    </row>
    <row r="246" spans="2:13" ht="15.75" thickBot="1" x14ac:dyDescent="0.3">
      <c r="B246" s="406"/>
      <c r="C246" s="394"/>
      <c r="D246" s="394"/>
      <c r="E246" s="394"/>
      <c r="F246" s="394"/>
      <c r="G246" s="13">
        <v>142</v>
      </c>
      <c r="H246" s="13">
        <v>2019</v>
      </c>
      <c r="I246" s="15">
        <f t="shared" si="17"/>
        <v>817.4</v>
      </c>
      <c r="J246" s="13"/>
      <c r="K246" s="13">
        <v>817.4</v>
      </c>
      <c r="L246" s="13"/>
      <c r="M246" s="13"/>
    </row>
    <row r="247" spans="2:13" ht="15.75" thickBot="1" x14ac:dyDescent="0.3">
      <c r="B247" s="406"/>
      <c r="C247" s="394"/>
      <c r="D247" s="394"/>
      <c r="E247" s="394"/>
      <c r="F247" s="394"/>
      <c r="G247" s="13">
        <v>112</v>
      </c>
      <c r="H247" s="13">
        <v>2020</v>
      </c>
      <c r="I247" s="15">
        <f t="shared" si="17"/>
        <v>583.9</v>
      </c>
      <c r="J247" s="13"/>
      <c r="K247" s="13">
        <v>583.1</v>
      </c>
      <c r="L247" s="13">
        <v>0.8</v>
      </c>
      <c r="M247" s="13"/>
    </row>
    <row r="248" spans="2:13" ht="15.75" thickBot="1" x14ac:dyDescent="0.3">
      <c r="B248" s="406"/>
      <c r="C248" s="394"/>
      <c r="D248" s="394"/>
      <c r="E248" s="394"/>
      <c r="F248" s="394"/>
      <c r="G248" s="13">
        <v>80</v>
      </c>
      <c r="H248" s="13">
        <v>2021</v>
      </c>
      <c r="I248" s="15">
        <f t="shared" si="17"/>
        <v>269.3</v>
      </c>
      <c r="J248" s="32"/>
      <c r="K248" s="13">
        <v>268.5</v>
      </c>
      <c r="L248" s="13">
        <v>0.8</v>
      </c>
      <c r="M248" s="32"/>
    </row>
    <row r="249" spans="2:13" ht="15.75" thickBot="1" x14ac:dyDescent="0.3">
      <c r="B249" s="406"/>
      <c r="C249" s="394"/>
      <c r="D249" s="394"/>
      <c r="E249" s="394"/>
      <c r="F249" s="394"/>
      <c r="G249" s="13">
        <v>70</v>
      </c>
      <c r="H249" s="13">
        <v>2022</v>
      </c>
      <c r="I249" s="40">
        <f t="shared" si="17"/>
        <v>479.1</v>
      </c>
      <c r="J249" s="323"/>
      <c r="K249" s="24">
        <v>478.6</v>
      </c>
      <c r="L249" s="24">
        <v>0.5</v>
      </c>
      <c r="M249" s="32"/>
    </row>
    <row r="250" spans="2:13" ht="15.75" thickBot="1" x14ac:dyDescent="0.3">
      <c r="B250" s="406"/>
      <c r="C250" s="394"/>
      <c r="D250" s="394"/>
      <c r="E250" s="394"/>
      <c r="F250" s="394"/>
      <c r="G250" s="13">
        <v>70</v>
      </c>
      <c r="H250" s="13">
        <v>2023</v>
      </c>
      <c r="I250" s="15">
        <f t="shared" si="17"/>
        <v>491.9</v>
      </c>
      <c r="J250" s="32"/>
      <c r="K250" s="351">
        <v>491.4</v>
      </c>
      <c r="L250" s="351">
        <v>0.5</v>
      </c>
      <c r="M250" s="32"/>
    </row>
    <row r="251" spans="2:13" ht="15.75" thickBot="1" x14ac:dyDescent="0.3">
      <c r="B251" s="406"/>
      <c r="C251" s="394"/>
      <c r="D251" s="394"/>
      <c r="E251" s="394"/>
      <c r="F251" s="394"/>
      <c r="G251" s="13">
        <v>70</v>
      </c>
      <c r="H251" s="13">
        <v>2024</v>
      </c>
      <c r="I251" s="15">
        <f t="shared" si="17"/>
        <v>491.9</v>
      </c>
      <c r="J251" s="32"/>
      <c r="K251" s="351">
        <v>491.4</v>
      </c>
      <c r="L251" s="344">
        <v>0.5</v>
      </c>
      <c r="M251" s="32"/>
    </row>
    <row r="252" spans="2:13" ht="15.75" thickBot="1" x14ac:dyDescent="0.3">
      <c r="B252" s="406"/>
      <c r="C252" s="394"/>
      <c r="D252" s="394"/>
      <c r="E252" s="394"/>
      <c r="F252" s="394"/>
      <c r="G252" s="13">
        <v>70</v>
      </c>
      <c r="H252" s="13">
        <v>2025</v>
      </c>
      <c r="I252" s="15">
        <f t="shared" si="17"/>
        <v>491.9</v>
      </c>
      <c r="J252" s="32"/>
      <c r="K252" s="24">
        <v>491.4</v>
      </c>
      <c r="L252" s="344">
        <v>0.5</v>
      </c>
      <c r="M252" s="32"/>
    </row>
    <row r="253" spans="2:13" ht="15.75" thickBot="1" x14ac:dyDescent="0.3">
      <c r="B253" s="406"/>
      <c r="C253" s="394"/>
      <c r="D253" s="394"/>
      <c r="E253" s="394"/>
      <c r="F253" s="394"/>
      <c r="G253" s="13">
        <v>70</v>
      </c>
      <c r="H253" s="13">
        <v>2026</v>
      </c>
      <c r="I253" s="15">
        <f t="shared" si="17"/>
        <v>491.9</v>
      </c>
      <c r="J253" s="32"/>
      <c r="K253" s="13">
        <v>491.4</v>
      </c>
      <c r="L253" s="185">
        <v>0.5</v>
      </c>
      <c r="M253" s="32"/>
    </row>
    <row r="254" spans="2:13" ht="15.75" thickBot="1" x14ac:dyDescent="0.3">
      <c r="B254" s="406"/>
      <c r="C254" s="394"/>
      <c r="D254" s="394"/>
      <c r="E254" s="394"/>
      <c r="F254" s="394"/>
      <c r="G254" s="13">
        <v>70</v>
      </c>
      <c r="H254" s="13">
        <v>2027</v>
      </c>
      <c r="I254" s="15">
        <f t="shared" si="17"/>
        <v>491.9</v>
      </c>
      <c r="J254" s="32"/>
      <c r="K254" s="13">
        <v>491.4</v>
      </c>
      <c r="L254" s="185">
        <v>0.5</v>
      </c>
      <c r="M254" s="32"/>
    </row>
    <row r="255" spans="2:13" ht="15.75" thickBot="1" x14ac:dyDescent="0.3">
      <c r="B255" s="406"/>
      <c r="C255" s="394"/>
      <c r="D255" s="394"/>
      <c r="E255" s="394"/>
      <c r="F255" s="394"/>
      <c r="G255" s="13">
        <v>70</v>
      </c>
      <c r="H255" s="13">
        <v>2028</v>
      </c>
      <c r="I255" s="15">
        <f t="shared" si="17"/>
        <v>491.9</v>
      </c>
      <c r="J255" s="32"/>
      <c r="K255" s="13">
        <v>491.4</v>
      </c>
      <c r="L255" s="185">
        <v>0.5</v>
      </c>
      <c r="M255" s="32"/>
    </row>
    <row r="256" spans="2:13" ht="15.75" thickBot="1" x14ac:dyDescent="0.3">
      <c r="B256" s="406"/>
      <c r="C256" s="394"/>
      <c r="D256" s="394"/>
      <c r="E256" s="394"/>
      <c r="F256" s="394"/>
      <c r="G256" s="13">
        <v>70</v>
      </c>
      <c r="H256" s="13">
        <v>2029</v>
      </c>
      <c r="I256" s="15">
        <f t="shared" si="17"/>
        <v>491.9</v>
      </c>
      <c r="J256" s="32"/>
      <c r="K256" s="13">
        <v>491.4</v>
      </c>
      <c r="L256" s="185">
        <v>0.5</v>
      </c>
      <c r="M256" s="32"/>
    </row>
    <row r="257" spans="2:13" ht="15.75" thickBot="1" x14ac:dyDescent="0.3">
      <c r="B257" s="407"/>
      <c r="C257" s="397"/>
      <c r="D257" s="397"/>
      <c r="E257" s="397"/>
      <c r="F257" s="397"/>
      <c r="G257" s="13">
        <v>70</v>
      </c>
      <c r="H257" s="13">
        <v>2030</v>
      </c>
      <c r="I257" s="15">
        <f t="shared" si="17"/>
        <v>491.9</v>
      </c>
      <c r="J257" s="32"/>
      <c r="K257" s="13">
        <v>491.4</v>
      </c>
      <c r="L257" s="185">
        <v>0.5</v>
      </c>
      <c r="M257" s="32"/>
    </row>
    <row r="258" spans="2:13" ht="19.5" customHeight="1" thickBot="1" x14ac:dyDescent="0.3">
      <c r="B258" s="405">
        <v>6</v>
      </c>
      <c r="C258" s="422" t="s">
        <v>66</v>
      </c>
      <c r="D258" s="396" t="s">
        <v>20</v>
      </c>
      <c r="E258" s="396" t="s">
        <v>67</v>
      </c>
      <c r="F258" s="396" t="s">
        <v>39</v>
      </c>
      <c r="G258" s="13">
        <v>15</v>
      </c>
      <c r="H258" s="13">
        <v>2016</v>
      </c>
      <c r="I258" s="15">
        <f>J258+K258+L258+M258</f>
        <v>705.5</v>
      </c>
      <c r="J258" s="13"/>
      <c r="K258" s="13">
        <v>698.4</v>
      </c>
      <c r="L258" s="13">
        <v>7.1</v>
      </c>
      <c r="M258" s="13"/>
    </row>
    <row r="259" spans="2:13" ht="15.75" thickBot="1" x14ac:dyDescent="0.3">
      <c r="B259" s="406"/>
      <c r="C259" s="423"/>
      <c r="D259" s="394"/>
      <c r="E259" s="394"/>
      <c r="F259" s="394"/>
      <c r="G259" s="13">
        <v>18</v>
      </c>
      <c r="H259" s="13">
        <v>2017</v>
      </c>
      <c r="I259" s="15">
        <f t="shared" ref="I259:I272" si="18">J259+K259+L259+M259</f>
        <v>1299.5999999999999</v>
      </c>
      <c r="J259" s="13"/>
      <c r="K259" s="15">
        <v>1299.5999999999999</v>
      </c>
      <c r="L259" s="13"/>
      <c r="M259" s="13"/>
    </row>
    <row r="260" spans="2:13" ht="15.75" thickBot="1" x14ac:dyDescent="0.3">
      <c r="B260" s="406"/>
      <c r="C260" s="423"/>
      <c r="D260" s="394"/>
      <c r="E260" s="394"/>
      <c r="F260" s="394"/>
      <c r="G260" s="13">
        <v>19</v>
      </c>
      <c r="H260" s="13">
        <v>2018</v>
      </c>
      <c r="I260" s="15">
        <f t="shared" si="18"/>
        <v>952.8</v>
      </c>
      <c r="J260" s="13"/>
      <c r="K260" s="13">
        <v>952.8</v>
      </c>
      <c r="L260" s="13"/>
      <c r="M260" s="13"/>
    </row>
    <row r="261" spans="2:13" ht="15.75" thickBot="1" x14ac:dyDescent="0.3">
      <c r="B261" s="406"/>
      <c r="C261" s="423"/>
      <c r="D261" s="394"/>
      <c r="E261" s="394"/>
      <c r="F261" s="394"/>
      <c r="G261" s="32"/>
      <c r="H261" s="13">
        <v>2019</v>
      </c>
      <c r="I261" s="15">
        <f t="shared" si="18"/>
        <v>0</v>
      </c>
      <c r="J261" s="32"/>
      <c r="K261" s="13">
        <v>0</v>
      </c>
      <c r="L261" s="32"/>
      <c r="M261" s="32"/>
    </row>
    <row r="262" spans="2:13" ht="15.75" thickBot="1" x14ac:dyDescent="0.3">
      <c r="B262" s="406"/>
      <c r="C262" s="423"/>
      <c r="D262" s="394"/>
      <c r="E262" s="394"/>
      <c r="F262" s="394"/>
      <c r="G262" s="32"/>
      <c r="H262" s="13">
        <v>2020</v>
      </c>
      <c r="I262" s="15">
        <f t="shared" si="18"/>
        <v>0</v>
      </c>
      <c r="J262" s="32"/>
      <c r="K262" s="13">
        <v>0</v>
      </c>
      <c r="L262" s="32"/>
      <c r="M262" s="32"/>
    </row>
    <row r="263" spans="2:13" ht="15.75" thickBot="1" x14ac:dyDescent="0.3">
      <c r="B263" s="406"/>
      <c r="C263" s="423"/>
      <c r="D263" s="394"/>
      <c r="E263" s="394"/>
      <c r="F263" s="394"/>
      <c r="G263" s="32"/>
      <c r="H263" s="13">
        <v>2021</v>
      </c>
      <c r="I263" s="15">
        <f t="shared" si="18"/>
        <v>0</v>
      </c>
      <c r="J263" s="32"/>
      <c r="K263" s="13">
        <v>0</v>
      </c>
      <c r="L263" s="32"/>
      <c r="M263" s="32"/>
    </row>
    <row r="264" spans="2:13" ht="15.75" thickBot="1" x14ac:dyDescent="0.3">
      <c r="B264" s="406"/>
      <c r="C264" s="423"/>
      <c r="D264" s="394"/>
      <c r="E264" s="394"/>
      <c r="F264" s="394"/>
      <c r="G264" s="32"/>
      <c r="H264" s="13">
        <v>2022</v>
      </c>
      <c r="I264" s="15">
        <f t="shared" si="18"/>
        <v>0</v>
      </c>
      <c r="J264" s="32"/>
      <c r="K264" s="13">
        <v>0</v>
      </c>
      <c r="L264" s="32"/>
      <c r="M264" s="32"/>
    </row>
    <row r="265" spans="2:13" ht="15.75" thickBot="1" x14ac:dyDescent="0.3">
      <c r="B265" s="406"/>
      <c r="C265" s="423"/>
      <c r="D265" s="394"/>
      <c r="E265" s="394"/>
      <c r="F265" s="394"/>
      <c r="G265" s="32"/>
      <c r="H265" s="13">
        <v>2023</v>
      </c>
      <c r="I265" s="15">
        <f t="shared" si="18"/>
        <v>0</v>
      </c>
      <c r="J265" s="32"/>
      <c r="K265" s="13">
        <v>0</v>
      </c>
      <c r="L265" s="32"/>
      <c r="M265" s="32"/>
    </row>
    <row r="266" spans="2:13" ht="15.75" thickBot="1" x14ac:dyDescent="0.3">
      <c r="B266" s="406"/>
      <c r="C266" s="423"/>
      <c r="D266" s="394"/>
      <c r="E266" s="394"/>
      <c r="F266" s="394"/>
      <c r="G266" s="32"/>
      <c r="H266" s="13">
        <v>2024</v>
      </c>
      <c r="I266" s="15">
        <f t="shared" si="18"/>
        <v>0</v>
      </c>
      <c r="J266" s="32"/>
      <c r="K266" s="185">
        <v>0</v>
      </c>
      <c r="L266" s="32"/>
      <c r="M266" s="32"/>
    </row>
    <row r="267" spans="2:13" ht="15.75" thickBot="1" x14ac:dyDescent="0.3">
      <c r="B267" s="406"/>
      <c r="C267" s="423"/>
      <c r="D267" s="394"/>
      <c r="E267" s="394"/>
      <c r="F267" s="394"/>
      <c r="G267" s="32"/>
      <c r="H267" s="13">
        <v>2025</v>
      </c>
      <c r="I267" s="15">
        <f t="shared" si="18"/>
        <v>0</v>
      </c>
      <c r="J267" s="32"/>
      <c r="K267" s="185">
        <v>0</v>
      </c>
      <c r="L267" s="32"/>
      <c r="M267" s="32"/>
    </row>
    <row r="268" spans="2:13" ht="15.75" thickBot="1" x14ac:dyDescent="0.3">
      <c r="B268" s="406"/>
      <c r="C268" s="423"/>
      <c r="D268" s="394"/>
      <c r="E268" s="394"/>
      <c r="F268" s="394"/>
      <c r="G268" s="32"/>
      <c r="H268" s="13">
        <v>2026</v>
      </c>
      <c r="I268" s="15">
        <f t="shared" si="18"/>
        <v>0</v>
      </c>
      <c r="J268" s="32"/>
      <c r="K268" s="185">
        <v>0</v>
      </c>
      <c r="L268" s="32"/>
      <c r="M268" s="32"/>
    </row>
    <row r="269" spans="2:13" ht="15.75" thickBot="1" x14ac:dyDescent="0.3">
      <c r="B269" s="406"/>
      <c r="C269" s="423"/>
      <c r="D269" s="394"/>
      <c r="E269" s="394"/>
      <c r="F269" s="394"/>
      <c r="G269" s="32"/>
      <c r="H269" s="13">
        <v>2027</v>
      </c>
      <c r="I269" s="15">
        <f t="shared" si="18"/>
        <v>0</v>
      </c>
      <c r="J269" s="32"/>
      <c r="K269" s="185">
        <v>0</v>
      </c>
      <c r="L269" s="32"/>
      <c r="M269" s="32"/>
    </row>
    <row r="270" spans="2:13" ht="15.75" thickBot="1" x14ac:dyDescent="0.3">
      <c r="B270" s="406"/>
      <c r="C270" s="423"/>
      <c r="D270" s="394"/>
      <c r="E270" s="394"/>
      <c r="F270" s="394"/>
      <c r="G270" s="32"/>
      <c r="H270" s="13">
        <v>2028</v>
      </c>
      <c r="I270" s="15">
        <f t="shared" si="18"/>
        <v>0</v>
      </c>
      <c r="J270" s="32"/>
      <c r="K270" s="185">
        <v>0</v>
      </c>
      <c r="L270" s="32"/>
      <c r="M270" s="32"/>
    </row>
    <row r="271" spans="2:13" ht="15.75" thickBot="1" x14ac:dyDescent="0.3">
      <c r="B271" s="406"/>
      <c r="C271" s="423"/>
      <c r="D271" s="394"/>
      <c r="E271" s="394"/>
      <c r="F271" s="394"/>
      <c r="G271" s="32"/>
      <c r="H271" s="13">
        <v>2029</v>
      </c>
      <c r="I271" s="15">
        <f t="shared" si="18"/>
        <v>0</v>
      </c>
      <c r="J271" s="32"/>
      <c r="K271" s="185">
        <v>0</v>
      </c>
      <c r="L271" s="32"/>
      <c r="M271" s="32"/>
    </row>
    <row r="272" spans="2:13" ht="15.75" thickBot="1" x14ac:dyDescent="0.3">
      <c r="B272" s="407"/>
      <c r="C272" s="424"/>
      <c r="D272" s="397"/>
      <c r="E272" s="397"/>
      <c r="F272" s="397"/>
      <c r="G272" s="32"/>
      <c r="H272" s="13">
        <v>2030</v>
      </c>
      <c r="I272" s="15">
        <f t="shared" si="18"/>
        <v>0</v>
      </c>
      <c r="J272" s="32"/>
      <c r="K272" s="185">
        <v>0</v>
      </c>
      <c r="L272" s="32"/>
      <c r="M272" s="32"/>
    </row>
    <row r="273" spans="2:13" ht="18.75" customHeight="1" thickBot="1" x14ac:dyDescent="0.3">
      <c r="B273" s="405">
        <v>7</v>
      </c>
      <c r="C273" s="396" t="s">
        <v>68</v>
      </c>
      <c r="D273" s="396" t="s">
        <v>20</v>
      </c>
      <c r="E273" s="396" t="s">
        <v>69</v>
      </c>
      <c r="F273" s="396" t="s">
        <v>39</v>
      </c>
      <c r="G273" s="13">
        <v>1030</v>
      </c>
      <c r="H273" s="6">
        <v>2014</v>
      </c>
      <c r="I273" s="15">
        <f>J273+K273+L273+M273</f>
        <v>11028.5</v>
      </c>
      <c r="J273" s="13"/>
      <c r="K273" s="13"/>
      <c r="L273" s="15">
        <v>11028.5</v>
      </c>
      <c r="M273" s="13"/>
    </row>
    <row r="274" spans="2:13" ht="15.75" thickBot="1" x14ac:dyDescent="0.3">
      <c r="B274" s="406"/>
      <c r="C274" s="394"/>
      <c r="D274" s="394"/>
      <c r="E274" s="394"/>
      <c r="F274" s="394"/>
      <c r="G274" s="13">
        <v>1030</v>
      </c>
      <c r="H274" s="13">
        <v>2015</v>
      </c>
      <c r="I274" s="15">
        <f t="shared" ref="I274:I289" si="19">J274+K274+L274+M274</f>
        <v>10689.7</v>
      </c>
      <c r="J274" s="13"/>
      <c r="K274" s="13"/>
      <c r="L274" s="15">
        <v>10689.7</v>
      </c>
      <c r="M274" s="13"/>
    </row>
    <row r="275" spans="2:13" ht="15.75" thickBot="1" x14ac:dyDescent="0.3">
      <c r="B275" s="406"/>
      <c r="C275" s="394"/>
      <c r="D275" s="394"/>
      <c r="E275" s="394"/>
      <c r="F275" s="394"/>
      <c r="G275" s="13">
        <v>1030</v>
      </c>
      <c r="H275" s="13">
        <v>2016</v>
      </c>
      <c r="I275" s="15">
        <f t="shared" si="19"/>
        <v>11490.3</v>
      </c>
      <c r="J275" s="13"/>
      <c r="K275" s="13"/>
      <c r="L275" s="15">
        <v>11490.3</v>
      </c>
      <c r="M275" s="13"/>
    </row>
    <row r="276" spans="2:13" ht="15.75" thickBot="1" x14ac:dyDescent="0.3">
      <c r="B276" s="406"/>
      <c r="C276" s="394"/>
      <c r="D276" s="394"/>
      <c r="E276" s="394"/>
      <c r="F276" s="394"/>
      <c r="G276" s="13">
        <v>1030</v>
      </c>
      <c r="H276" s="13">
        <v>2017</v>
      </c>
      <c r="I276" s="15">
        <f t="shared" si="19"/>
        <v>11283.5</v>
      </c>
      <c r="J276" s="13"/>
      <c r="K276" s="13"/>
      <c r="L276" s="15">
        <v>11283.5</v>
      </c>
      <c r="M276" s="13"/>
    </row>
    <row r="277" spans="2:13" ht="15.75" thickBot="1" x14ac:dyDescent="0.3">
      <c r="B277" s="406"/>
      <c r="C277" s="394"/>
      <c r="D277" s="394"/>
      <c r="E277" s="394"/>
      <c r="F277" s="394"/>
      <c r="G277" s="13">
        <v>1030</v>
      </c>
      <c r="H277" s="13">
        <v>2018</v>
      </c>
      <c r="I277" s="15">
        <f t="shared" si="19"/>
        <v>13264.400000000001</v>
      </c>
      <c r="J277" s="13"/>
      <c r="K277" s="13"/>
      <c r="L277" s="15">
        <f>12354.2-5+915.2</f>
        <v>13264.400000000001</v>
      </c>
      <c r="M277" s="13"/>
    </row>
    <row r="278" spans="2:13" ht="15.75" thickBot="1" x14ac:dyDescent="0.3">
      <c r="B278" s="406"/>
      <c r="C278" s="394"/>
      <c r="D278" s="394"/>
      <c r="E278" s="394"/>
      <c r="F278" s="394"/>
      <c r="G278" s="13">
        <v>1030</v>
      </c>
      <c r="H278" s="13">
        <v>2019</v>
      </c>
      <c r="I278" s="15">
        <f t="shared" si="19"/>
        <v>15186</v>
      </c>
      <c r="J278" s="13"/>
      <c r="K278" s="13"/>
      <c r="L278" s="15">
        <f>15191-5</f>
        <v>15186</v>
      </c>
      <c r="M278" s="13"/>
    </row>
    <row r="279" spans="2:13" ht="15.75" thickBot="1" x14ac:dyDescent="0.3">
      <c r="B279" s="406"/>
      <c r="C279" s="394"/>
      <c r="D279" s="394"/>
      <c r="E279" s="394"/>
      <c r="F279" s="394"/>
      <c r="G279" s="13">
        <v>1030</v>
      </c>
      <c r="H279" s="13">
        <v>2020</v>
      </c>
      <c r="I279" s="15">
        <f t="shared" si="19"/>
        <v>15368.6</v>
      </c>
      <c r="J279" s="13"/>
      <c r="K279" s="13"/>
      <c r="L279" s="15">
        <f>15373.6-5</f>
        <v>15368.6</v>
      </c>
      <c r="M279" s="13"/>
    </row>
    <row r="280" spans="2:13" ht="15.75" thickBot="1" x14ac:dyDescent="0.3">
      <c r="B280" s="406"/>
      <c r="C280" s="394"/>
      <c r="D280" s="394"/>
      <c r="E280" s="394"/>
      <c r="F280" s="394"/>
      <c r="G280" s="185">
        <v>1030</v>
      </c>
      <c r="H280" s="13">
        <v>2021</v>
      </c>
      <c r="I280" s="15">
        <f t="shared" si="19"/>
        <v>16423.900000000001</v>
      </c>
      <c r="J280" s="32"/>
      <c r="K280" s="32"/>
      <c r="L280" s="15">
        <f>16428.9-5</f>
        <v>16423.900000000001</v>
      </c>
      <c r="M280" s="32"/>
    </row>
    <row r="281" spans="2:13" ht="15.75" thickBot="1" x14ac:dyDescent="0.3">
      <c r="B281" s="406"/>
      <c r="C281" s="394"/>
      <c r="D281" s="394"/>
      <c r="E281" s="394"/>
      <c r="F281" s="394"/>
      <c r="G281" s="185">
        <v>1030</v>
      </c>
      <c r="H281" s="13">
        <v>2022</v>
      </c>
      <c r="I281" s="40">
        <f t="shared" si="19"/>
        <v>19594.900000000001</v>
      </c>
      <c r="J281" s="32"/>
      <c r="K281" s="32"/>
      <c r="L281" s="40">
        <f>19599.9-5</f>
        <v>19594.900000000001</v>
      </c>
      <c r="M281" s="32"/>
    </row>
    <row r="282" spans="2:13" ht="15.75" thickBot="1" x14ac:dyDescent="0.3">
      <c r="B282" s="406"/>
      <c r="C282" s="394"/>
      <c r="D282" s="394"/>
      <c r="E282" s="394"/>
      <c r="F282" s="394"/>
      <c r="G282" s="185">
        <v>1030</v>
      </c>
      <c r="H282" s="13">
        <v>2023</v>
      </c>
      <c r="I282" s="15">
        <f t="shared" si="19"/>
        <v>16588</v>
      </c>
      <c r="J282" s="32"/>
      <c r="K282" s="32"/>
      <c r="L282" s="352">
        <f>16593-5</f>
        <v>16588</v>
      </c>
      <c r="M282" s="32"/>
    </row>
    <row r="283" spans="2:13" ht="15.75" thickBot="1" x14ac:dyDescent="0.3">
      <c r="B283" s="406"/>
      <c r="C283" s="394"/>
      <c r="D283" s="394"/>
      <c r="E283" s="394"/>
      <c r="F283" s="394"/>
      <c r="G283" s="13">
        <v>1030</v>
      </c>
      <c r="H283" s="13">
        <v>2024</v>
      </c>
      <c r="I283" s="15">
        <f t="shared" si="19"/>
        <v>15626.7</v>
      </c>
      <c r="J283" s="32"/>
      <c r="K283" s="32"/>
      <c r="L283" s="352">
        <f>15631.7-5</f>
        <v>15626.7</v>
      </c>
      <c r="M283" s="32"/>
    </row>
    <row r="284" spans="2:13" ht="15.75" thickBot="1" x14ac:dyDescent="0.3">
      <c r="B284" s="406"/>
      <c r="C284" s="394"/>
      <c r="D284" s="394"/>
      <c r="E284" s="394"/>
      <c r="F284" s="394"/>
      <c r="G284" s="13">
        <v>1000</v>
      </c>
      <c r="H284" s="13">
        <v>2025</v>
      </c>
      <c r="I284" s="15">
        <f t="shared" si="19"/>
        <v>13704.1</v>
      </c>
      <c r="J284" s="32"/>
      <c r="K284" s="32"/>
      <c r="L284" s="40">
        <f>13709.1-5</f>
        <v>13704.1</v>
      </c>
      <c r="M284" s="32"/>
    </row>
    <row r="285" spans="2:13" ht="15.75" thickBot="1" x14ac:dyDescent="0.3">
      <c r="B285" s="406"/>
      <c r="C285" s="394"/>
      <c r="D285" s="394"/>
      <c r="E285" s="394"/>
      <c r="F285" s="394"/>
      <c r="G285" s="13">
        <v>1000</v>
      </c>
      <c r="H285" s="13">
        <v>2026</v>
      </c>
      <c r="I285" s="15">
        <f t="shared" si="19"/>
        <v>13704.1</v>
      </c>
      <c r="J285" s="32"/>
      <c r="K285" s="32"/>
      <c r="L285" s="40">
        <f t="shared" ref="L285:L289" si="20">13709.1-5</f>
        <v>13704.1</v>
      </c>
      <c r="M285" s="32"/>
    </row>
    <row r="286" spans="2:13" ht="15.75" thickBot="1" x14ac:dyDescent="0.3">
      <c r="B286" s="406"/>
      <c r="C286" s="394"/>
      <c r="D286" s="394"/>
      <c r="E286" s="394"/>
      <c r="F286" s="394"/>
      <c r="G286" s="13">
        <v>1000</v>
      </c>
      <c r="H286" s="13">
        <v>2027</v>
      </c>
      <c r="I286" s="15">
        <f t="shared" si="19"/>
        <v>13704.1</v>
      </c>
      <c r="J286" s="32"/>
      <c r="K286" s="32"/>
      <c r="L286" s="40">
        <f t="shared" si="20"/>
        <v>13704.1</v>
      </c>
      <c r="M286" s="32"/>
    </row>
    <row r="287" spans="2:13" ht="15.75" thickBot="1" x14ac:dyDescent="0.3">
      <c r="B287" s="406"/>
      <c r="C287" s="394"/>
      <c r="D287" s="394"/>
      <c r="E287" s="394"/>
      <c r="F287" s="394"/>
      <c r="G287" s="13">
        <v>1000</v>
      </c>
      <c r="H287" s="13">
        <v>2028</v>
      </c>
      <c r="I287" s="15">
        <f t="shared" si="19"/>
        <v>13704.1</v>
      </c>
      <c r="J287" s="32"/>
      <c r="K287" s="32"/>
      <c r="L287" s="40">
        <f t="shared" si="20"/>
        <v>13704.1</v>
      </c>
      <c r="M287" s="32"/>
    </row>
    <row r="288" spans="2:13" ht="15.75" thickBot="1" x14ac:dyDescent="0.3">
      <c r="B288" s="406"/>
      <c r="C288" s="394"/>
      <c r="D288" s="394"/>
      <c r="E288" s="394"/>
      <c r="F288" s="394"/>
      <c r="G288" s="13">
        <v>1000</v>
      </c>
      <c r="H288" s="13">
        <v>2029</v>
      </c>
      <c r="I288" s="15">
        <f t="shared" si="19"/>
        <v>13704.1</v>
      </c>
      <c r="J288" s="32"/>
      <c r="K288" s="32"/>
      <c r="L288" s="40">
        <f t="shared" si="20"/>
        <v>13704.1</v>
      </c>
      <c r="M288" s="32"/>
    </row>
    <row r="289" spans="2:13" ht="15.75" thickBot="1" x14ac:dyDescent="0.3">
      <c r="B289" s="407"/>
      <c r="C289" s="397"/>
      <c r="D289" s="397"/>
      <c r="E289" s="397"/>
      <c r="F289" s="397"/>
      <c r="G289" s="13">
        <v>1000</v>
      </c>
      <c r="H289" s="13">
        <v>2030</v>
      </c>
      <c r="I289" s="15">
        <f t="shared" si="19"/>
        <v>13704.1</v>
      </c>
      <c r="J289" s="32"/>
      <c r="K289" s="32"/>
      <c r="L289" s="40">
        <f t="shared" si="20"/>
        <v>13704.1</v>
      </c>
      <c r="M289" s="32"/>
    </row>
    <row r="290" spans="2:13" ht="29.25" customHeight="1" thickBot="1" x14ac:dyDescent="0.3">
      <c r="B290" s="405">
        <v>8</v>
      </c>
      <c r="C290" s="396" t="s">
        <v>70</v>
      </c>
      <c r="D290" s="396" t="s">
        <v>20</v>
      </c>
      <c r="E290" s="396" t="s">
        <v>71</v>
      </c>
      <c r="F290" s="396" t="s">
        <v>39</v>
      </c>
      <c r="G290" s="13">
        <v>1514</v>
      </c>
      <c r="H290" s="6">
        <v>2014</v>
      </c>
      <c r="I290" s="15">
        <f>J290+K290+L290+M290</f>
        <v>18248.7</v>
      </c>
      <c r="J290" s="13"/>
      <c r="K290" s="13"/>
      <c r="L290" s="15">
        <v>18248.7</v>
      </c>
      <c r="M290" s="13"/>
    </row>
    <row r="291" spans="2:13" ht="15.75" thickBot="1" x14ac:dyDescent="0.3">
      <c r="B291" s="406"/>
      <c r="C291" s="394"/>
      <c r="D291" s="394"/>
      <c r="E291" s="394"/>
      <c r="F291" s="394"/>
      <c r="G291" s="13">
        <v>1500</v>
      </c>
      <c r="H291" s="13">
        <v>2015</v>
      </c>
      <c r="I291" s="15">
        <f t="shared" ref="I291:I306" si="21">J291+K291+L291+M291</f>
        <v>17333.3</v>
      </c>
      <c r="J291" s="13"/>
      <c r="K291" s="13"/>
      <c r="L291" s="15">
        <v>17333.3</v>
      </c>
      <c r="M291" s="13"/>
    </row>
    <row r="292" spans="2:13" ht="15.75" thickBot="1" x14ac:dyDescent="0.3">
      <c r="B292" s="406"/>
      <c r="C292" s="394"/>
      <c r="D292" s="394"/>
      <c r="E292" s="394"/>
      <c r="F292" s="394"/>
      <c r="G292" s="13">
        <v>1500</v>
      </c>
      <c r="H292" s="13">
        <v>2016</v>
      </c>
      <c r="I292" s="15">
        <f t="shared" si="21"/>
        <v>22065</v>
      </c>
      <c r="J292" s="13"/>
      <c r="K292" s="13"/>
      <c r="L292" s="15">
        <v>22065</v>
      </c>
      <c r="M292" s="13"/>
    </row>
    <row r="293" spans="2:13" ht="15.75" thickBot="1" x14ac:dyDescent="0.3">
      <c r="B293" s="406"/>
      <c r="C293" s="394"/>
      <c r="D293" s="394"/>
      <c r="E293" s="394"/>
      <c r="F293" s="394"/>
      <c r="G293" s="13">
        <v>1260</v>
      </c>
      <c r="H293" s="13">
        <v>2017</v>
      </c>
      <c r="I293" s="15">
        <f t="shared" si="21"/>
        <v>18599</v>
      </c>
      <c r="J293" s="13"/>
      <c r="K293" s="13"/>
      <c r="L293" s="15">
        <v>18599</v>
      </c>
      <c r="M293" s="13"/>
    </row>
    <row r="294" spans="2:13" ht="15.75" thickBot="1" x14ac:dyDescent="0.3">
      <c r="B294" s="406"/>
      <c r="C294" s="394"/>
      <c r="D294" s="394"/>
      <c r="E294" s="394"/>
      <c r="F294" s="394"/>
      <c r="G294" s="13">
        <v>1225</v>
      </c>
      <c r="H294" s="13">
        <v>2018</v>
      </c>
      <c r="I294" s="15">
        <f t="shared" si="21"/>
        <v>20641.599999999999</v>
      </c>
      <c r="J294" s="13"/>
      <c r="K294" s="13"/>
      <c r="L294" s="15">
        <f>20742.6-101</f>
        <v>20641.599999999999</v>
      </c>
      <c r="M294" s="13"/>
    </row>
    <row r="295" spans="2:13" ht="15.75" thickBot="1" x14ac:dyDescent="0.3">
      <c r="B295" s="406"/>
      <c r="C295" s="394"/>
      <c r="D295" s="394"/>
      <c r="E295" s="394"/>
      <c r="F295" s="394"/>
      <c r="G295" s="13">
        <v>1220</v>
      </c>
      <c r="H295" s="13">
        <v>2019</v>
      </c>
      <c r="I295" s="15">
        <f t="shared" si="21"/>
        <v>29077.5</v>
      </c>
      <c r="J295" s="13"/>
      <c r="K295" s="13"/>
      <c r="L295" s="15">
        <f>29228.5-151</f>
        <v>29077.5</v>
      </c>
      <c r="M295" s="13"/>
    </row>
    <row r="296" spans="2:13" ht="15.75" thickBot="1" x14ac:dyDescent="0.3">
      <c r="B296" s="406"/>
      <c r="C296" s="394"/>
      <c r="D296" s="394"/>
      <c r="E296" s="394"/>
      <c r="F296" s="394"/>
      <c r="G296" s="13">
        <v>1190</v>
      </c>
      <c r="H296" s="13">
        <v>2020</v>
      </c>
      <c r="I296" s="15">
        <f t="shared" si="21"/>
        <v>23009.5</v>
      </c>
      <c r="J296" s="13"/>
      <c r="K296" s="13"/>
      <c r="L296" s="15">
        <f>23768.4-426-132.9-200</f>
        <v>23009.5</v>
      </c>
      <c r="M296" s="13"/>
    </row>
    <row r="297" spans="2:13" ht="15.75" thickBot="1" x14ac:dyDescent="0.3">
      <c r="B297" s="406"/>
      <c r="C297" s="394"/>
      <c r="D297" s="394"/>
      <c r="E297" s="394"/>
      <c r="F297" s="394"/>
      <c r="G297" s="13">
        <v>1170</v>
      </c>
      <c r="H297" s="13">
        <v>2021</v>
      </c>
      <c r="I297" s="15">
        <f t="shared" si="21"/>
        <v>29361.8</v>
      </c>
      <c r="J297" s="32"/>
      <c r="K297" s="32"/>
      <c r="L297" s="15">
        <f>29737.8-376</f>
        <v>29361.8</v>
      </c>
      <c r="M297" s="32"/>
    </row>
    <row r="298" spans="2:13" ht="15.75" thickBot="1" x14ac:dyDescent="0.3">
      <c r="B298" s="406"/>
      <c r="C298" s="394"/>
      <c r="D298" s="394"/>
      <c r="E298" s="394"/>
      <c r="F298" s="394"/>
      <c r="G298" s="13">
        <v>1130</v>
      </c>
      <c r="H298" s="13">
        <v>2022</v>
      </c>
      <c r="I298" s="15">
        <f t="shared" si="21"/>
        <v>29678</v>
      </c>
      <c r="J298" s="32"/>
      <c r="K298" s="32"/>
      <c r="L298" s="316">
        <f>29919-351+110</f>
        <v>29678</v>
      </c>
      <c r="M298" s="32"/>
    </row>
    <row r="299" spans="2:13" ht="15.75" thickBot="1" x14ac:dyDescent="0.3">
      <c r="B299" s="406"/>
      <c r="C299" s="394"/>
      <c r="D299" s="394"/>
      <c r="E299" s="394"/>
      <c r="F299" s="394"/>
      <c r="G299" s="13">
        <v>1100</v>
      </c>
      <c r="H299" s="13">
        <v>2023</v>
      </c>
      <c r="I299" s="15">
        <f t="shared" si="21"/>
        <v>19709.900000000001</v>
      </c>
      <c r="J299" s="32"/>
      <c r="K299" s="32"/>
      <c r="L299" s="352">
        <f>20075.9-366</f>
        <v>19709.900000000001</v>
      </c>
      <c r="M299" s="32"/>
    </row>
    <row r="300" spans="2:13" ht="15.75" thickBot="1" x14ac:dyDescent="0.3">
      <c r="B300" s="406"/>
      <c r="C300" s="394"/>
      <c r="D300" s="394"/>
      <c r="E300" s="394"/>
      <c r="F300" s="394"/>
      <c r="G300" s="13">
        <v>1100</v>
      </c>
      <c r="H300" s="13">
        <v>2024</v>
      </c>
      <c r="I300" s="15">
        <f t="shared" si="21"/>
        <v>18803.8</v>
      </c>
      <c r="J300" s="32"/>
      <c r="K300" s="32"/>
      <c r="L300" s="315">
        <f>19169.8-366</f>
        <v>18803.8</v>
      </c>
      <c r="M300" s="32"/>
    </row>
    <row r="301" spans="2:13" ht="15.75" thickBot="1" x14ac:dyDescent="0.3">
      <c r="B301" s="406"/>
      <c r="C301" s="394"/>
      <c r="D301" s="394"/>
      <c r="E301" s="394"/>
      <c r="F301" s="394"/>
      <c r="G301" s="13">
        <v>1100</v>
      </c>
      <c r="H301" s="13">
        <v>2025</v>
      </c>
      <c r="I301" s="15">
        <f t="shared" si="21"/>
        <v>19165.3</v>
      </c>
      <c r="J301" s="32"/>
      <c r="K301" s="32"/>
      <c r="L301" s="315">
        <f>19531.3-366</f>
        <v>19165.3</v>
      </c>
      <c r="M301" s="32"/>
    </row>
    <row r="302" spans="2:13" ht="15.75" thickBot="1" x14ac:dyDescent="0.3">
      <c r="B302" s="406"/>
      <c r="C302" s="394"/>
      <c r="D302" s="394"/>
      <c r="E302" s="394"/>
      <c r="F302" s="394"/>
      <c r="G302" s="13">
        <v>1100</v>
      </c>
      <c r="H302" s="13">
        <v>2026</v>
      </c>
      <c r="I302" s="15">
        <f t="shared" si="21"/>
        <v>19165.3</v>
      </c>
      <c r="J302" s="32"/>
      <c r="K302" s="32"/>
      <c r="L302" s="194">
        <f t="shared" ref="L302:L306" si="22">19531.3-366</f>
        <v>19165.3</v>
      </c>
      <c r="M302" s="32"/>
    </row>
    <row r="303" spans="2:13" ht="15.75" thickBot="1" x14ac:dyDescent="0.3">
      <c r="B303" s="406"/>
      <c r="C303" s="394"/>
      <c r="D303" s="394"/>
      <c r="E303" s="394"/>
      <c r="F303" s="394"/>
      <c r="G303" s="13">
        <v>1100</v>
      </c>
      <c r="H303" s="13">
        <v>2027</v>
      </c>
      <c r="I303" s="15">
        <f t="shared" si="21"/>
        <v>19165.3</v>
      </c>
      <c r="J303" s="32"/>
      <c r="K303" s="32"/>
      <c r="L303" s="194">
        <f t="shared" si="22"/>
        <v>19165.3</v>
      </c>
      <c r="M303" s="32"/>
    </row>
    <row r="304" spans="2:13" ht="15.75" thickBot="1" x14ac:dyDescent="0.3">
      <c r="B304" s="406"/>
      <c r="C304" s="394"/>
      <c r="D304" s="394"/>
      <c r="E304" s="394"/>
      <c r="F304" s="394"/>
      <c r="G304" s="13">
        <v>1100</v>
      </c>
      <c r="H304" s="13">
        <v>2028</v>
      </c>
      <c r="I304" s="15">
        <f t="shared" si="21"/>
        <v>19165.3</v>
      </c>
      <c r="J304" s="32"/>
      <c r="K304" s="32"/>
      <c r="L304" s="194">
        <f t="shared" si="22"/>
        <v>19165.3</v>
      </c>
      <c r="M304" s="32"/>
    </row>
    <row r="305" spans="2:13" ht="15.75" thickBot="1" x14ac:dyDescent="0.3">
      <c r="B305" s="406"/>
      <c r="C305" s="394"/>
      <c r="D305" s="394"/>
      <c r="E305" s="394"/>
      <c r="F305" s="394"/>
      <c r="G305" s="13">
        <v>1100</v>
      </c>
      <c r="H305" s="13">
        <v>2029</v>
      </c>
      <c r="I305" s="15">
        <f t="shared" si="21"/>
        <v>19165.3</v>
      </c>
      <c r="J305" s="32"/>
      <c r="K305" s="32"/>
      <c r="L305" s="194">
        <f t="shared" si="22"/>
        <v>19165.3</v>
      </c>
      <c r="M305" s="32"/>
    </row>
    <row r="306" spans="2:13" ht="15.75" thickBot="1" x14ac:dyDescent="0.3">
      <c r="B306" s="407"/>
      <c r="C306" s="397"/>
      <c r="D306" s="397"/>
      <c r="E306" s="397"/>
      <c r="F306" s="397"/>
      <c r="G306" s="13">
        <v>1100</v>
      </c>
      <c r="H306" s="13">
        <v>2030</v>
      </c>
      <c r="I306" s="15">
        <f t="shared" si="21"/>
        <v>19165.3</v>
      </c>
      <c r="J306" s="32"/>
      <c r="K306" s="32"/>
      <c r="L306" s="194">
        <f t="shared" si="22"/>
        <v>19165.3</v>
      </c>
      <c r="M306" s="32"/>
    </row>
    <row r="307" spans="2:13" ht="20.25" customHeight="1" thickBot="1" x14ac:dyDescent="0.3">
      <c r="B307" s="405">
        <v>9</v>
      </c>
      <c r="C307" s="396" t="s">
        <v>72</v>
      </c>
      <c r="D307" s="396" t="s">
        <v>73</v>
      </c>
      <c r="E307" s="396" t="s">
        <v>50</v>
      </c>
      <c r="F307" s="396" t="s">
        <v>39</v>
      </c>
      <c r="G307" s="13">
        <v>5</v>
      </c>
      <c r="H307" s="6">
        <v>2014</v>
      </c>
      <c r="I307" s="15">
        <f>J307+K307+L307+M307</f>
        <v>260.39999999999998</v>
      </c>
      <c r="J307" s="13"/>
      <c r="K307" s="13">
        <v>260.39999999999998</v>
      </c>
      <c r="L307" s="13"/>
      <c r="M307" s="13"/>
    </row>
    <row r="308" spans="2:13" ht="15.75" thickBot="1" x14ac:dyDescent="0.3">
      <c r="B308" s="406"/>
      <c r="C308" s="394"/>
      <c r="D308" s="394"/>
      <c r="E308" s="394"/>
      <c r="F308" s="394"/>
      <c r="G308" s="13">
        <v>1</v>
      </c>
      <c r="H308" s="13">
        <v>2015</v>
      </c>
      <c r="I308" s="15">
        <f t="shared" ref="I308:I323" si="23">J308+K308+L308+M308</f>
        <v>156.19999999999999</v>
      </c>
      <c r="J308" s="13"/>
      <c r="K308" s="13">
        <v>156.19999999999999</v>
      </c>
      <c r="L308" s="13"/>
      <c r="M308" s="13"/>
    </row>
    <row r="309" spans="2:13" ht="15.75" thickBot="1" x14ac:dyDescent="0.3">
      <c r="B309" s="406"/>
      <c r="C309" s="394"/>
      <c r="D309" s="394"/>
      <c r="E309" s="394"/>
      <c r="F309" s="394"/>
      <c r="G309" s="13">
        <v>1</v>
      </c>
      <c r="H309" s="13">
        <v>2016</v>
      </c>
      <c r="I309" s="15">
        <f t="shared" si="23"/>
        <v>52.1</v>
      </c>
      <c r="J309" s="13"/>
      <c r="K309" s="13">
        <v>52.1</v>
      </c>
      <c r="L309" s="13"/>
      <c r="M309" s="13"/>
    </row>
    <row r="310" spans="2:13" ht="15.75" thickBot="1" x14ac:dyDescent="0.3">
      <c r="B310" s="406"/>
      <c r="C310" s="394"/>
      <c r="D310" s="394"/>
      <c r="E310" s="394"/>
      <c r="F310" s="394"/>
      <c r="G310" s="13">
        <v>1</v>
      </c>
      <c r="H310" s="13">
        <v>2017</v>
      </c>
      <c r="I310" s="15">
        <f t="shared" si="23"/>
        <v>52.1</v>
      </c>
      <c r="J310" s="13"/>
      <c r="K310" s="13">
        <v>52.1</v>
      </c>
      <c r="L310" s="13"/>
      <c r="M310" s="13"/>
    </row>
    <row r="311" spans="2:13" ht="15.75" thickBot="1" x14ac:dyDescent="0.3">
      <c r="B311" s="406"/>
      <c r="C311" s="394"/>
      <c r="D311" s="394"/>
      <c r="E311" s="394"/>
      <c r="F311" s="394"/>
      <c r="G311" s="13">
        <v>0</v>
      </c>
      <c r="H311" s="13">
        <v>2018</v>
      </c>
      <c r="I311" s="15">
        <f t="shared" si="23"/>
        <v>0</v>
      </c>
      <c r="J311" s="13"/>
      <c r="K311" s="13">
        <v>0</v>
      </c>
      <c r="L311" s="13"/>
      <c r="M311" s="13"/>
    </row>
    <row r="312" spans="2:13" ht="15.75" thickBot="1" x14ac:dyDescent="0.3">
      <c r="B312" s="406"/>
      <c r="C312" s="394"/>
      <c r="D312" s="394"/>
      <c r="E312" s="394"/>
      <c r="F312" s="394"/>
      <c r="G312" s="13">
        <v>1</v>
      </c>
      <c r="H312" s="13">
        <v>2019</v>
      </c>
      <c r="I312" s="15">
        <f t="shared" si="23"/>
        <v>52.1</v>
      </c>
      <c r="J312" s="13"/>
      <c r="K312" s="13">
        <v>52.1</v>
      </c>
      <c r="L312" s="13"/>
      <c r="M312" s="13"/>
    </row>
    <row r="313" spans="2:13" ht="15.75" thickBot="1" x14ac:dyDescent="0.3">
      <c r="B313" s="406"/>
      <c r="C313" s="394"/>
      <c r="D313" s="394"/>
      <c r="E313" s="394"/>
      <c r="F313" s="394"/>
      <c r="G313" s="13">
        <v>1</v>
      </c>
      <c r="H313" s="13">
        <v>2020</v>
      </c>
      <c r="I313" s="15">
        <f t="shared" si="23"/>
        <v>39.1</v>
      </c>
      <c r="J313" s="13"/>
      <c r="K313" s="13">
        <v>39.1</v>
      </c>
      <c r="L313" s="13"/>
      <c r="M313" s="13"/>
    </row>
    <row r="314" spans="2:13" ht="15.75" thickBot="1" x14ac:dyDescent="0.3">
      <c r="B314" s="406"/>
      <c r="C314" s="394"/>
      <c r="D314" s="394"/>
      <c r="E314" s="394"/>
      <c r="F314" s="394"/>
      <c r="G314" s="13">
        <v>1</v>
      </c>
      <c r="H314" s="13">
        <v>2021</v>
      </c>
      <c r="I314" s="15">
        <f t="shared" si="23"/>
        <v>52.1</v>
      </c>
      <c r="J314" s="32"/>
      <c r="K314" s="13">
        <v>52.1</v>
      </c>
      <c r="L314" s="32"/>
      <c r="M314" s="32"/>
    </row>
    <row r="315" spans="2:13" ht="15.75" thickBot="1" x14ac:dyDescent="0.3">
      <c r="B315" s="406"/>
      <c r="C315" s="394"/>
      <c r="D315" s="394"/>
      <c r="E315" s="394"/>
      <c r="F315" s="394"/>
      <c r="G315" s="13">
        <v>1</v>
      </c>
      <c r="H315" s="13">
        <v>2022</v>
      </c>
      <c r="I315" s="15">
        <f t="shared" si="23"/>
        <v>0</v>
      </c>
      <c r="J315" s="32"/>
      <c r="K315" s="13">
        <v>0</v>
      </c>
      <c r="L315" s="32"/>
      <c r="M315" s="32"/>
    </row>
    <row r="316" spans="2:13" ht="15.75" thickBot="1" x14ac:dyDescent="0.3">
      <c r="B316" s="406"/>
      <c r="C316" s="394"/>
      <c r="D316" s="394"/>
      <c r="E316" s="394"/>
      <c r="F316" s="394"/>
      <c r="G316" s="13">
        <v>1</v>
      </c>
      <c r="H316" s="13">
        <v>2023</v>
      </c>
      <c r="I316" s="15">
        <f t="shared" si="23"/>
        <v>52.1</v>
      </c>
      <c r="J316" s="32"/>
      <c r="K316" s="351">
        <v>52.1</v>
      </c>
      <c r="L316" s="32"/>
      <c r="M316" s="32"/>
    </row>
    <row r="317" spans="2:13" ht="15.75" thickBot="1" x14ac:dyDescent="0.3">
      <c r="B317" s="406"/>
      <c r="C317" s="394"/>
      <c r="D317" s="394"/>
      <c r="E317" s="394"/>
      <c r="F317" s="394"/>
      <c r="G317" s="13">
        <v>1</v>
      </c>
      <c r="H317" s="13">
        <v>2024</v>
      </c>
      <c r="I317" s="15">
        <f t="shared" si="23"/>
        <v>52.1</v>
      </c>
      <c r="J317" s="32"/>
      <c r="K317" s="351">
        <v>52.1</v>
      </c>
      <c r="L317" s="32"/>
      <c r="M317" s="32"/>
    </row>
    <row r="318" spans="2:13" ht="15.75" thickBot="1" x14ac:dyDescent="0.3">
      <c r="B318" s="406"/>
      <c r="C318" s="394"/>
      <c r="D318" s="394"/>
      <c r="E318" s="394"/>
      <c r="F318" s="394"/>
      <c r="G318" s="13">
        <v>1</v>
      </c>
      <c r="H318" s="13">
        <v>2025</v>
      </c>
      <c r="I318" s="15">
        <f t="shared" si="23"/>
        <v>52.1</v>
      </c>
      <c r="J318" s="32"/>
      <c r="K318" s="24">
        <v>52.1</v>
      </c>
      <c r="L318" s="32"/>
      <c r="M318" s="32"/>
    </row>
    <row r="319" spans="2:13" ht="15.75" thickBot="1" x14ac:dyDescent="0.3">
      <c r="B319" s="406"/>
      <c r="C319" s="394"/>
      <c r="D319" s="394"/>
      <c r="E319" s="394"/>
      <c r="F319" s="394"/>
      <c r="G319" s="13">
        <v>1</v>
      </c>
      <c r="H319" s="13">
        <v>2026</v>
      </c>
      <c r="I319" s="15">
        <f t="shared" si="23"/>
        <v>52.1</v>
      </c>
      <c r="J319" s="32"/>
      <c r="K319" s="13">
        <v>52.1</v>
      </c>
      <c r="L319" s="32"/>
      <c r="M319" s="32"/>
    </row>
    <row r="320" spans="2:13" ht="15.75" thickBot="1" x14ac:dyDescent="0.3">
      <c r="B320" s="406"/>
      <c r="C320" s="394"/>
      <c r="D320" s="394"/>
      <c r="E320" s="394"/>
      <c r="F320" s="394"/>
      <c r="G320" s="13">
        <v>1</v>
      </c>
      <c r="H320" s="13">
        <v>2027</v>
      </c>
      <c r="I320" s="15">
        <f t="shared" si="23"/>
        <v>52.1</v>
      </c>
      <c r="J320" s="32"/>
      <c r="K320" s="13">
        <v>52.1</v>
      </c>
      <c r="L320" s="32"/>
      <c r="M320" s="32"/>
    </row>
    <row r="321" spans="2:13" ht="15.75" thickBot="1" x14ac:dyDescent="0.3">
      <c r="B321" s="406"/>
      <c r="C321" s="394"/>
      <c r="D321" s="394"/>
      <c r="E321" s="394"/>
      <c r="F321" s="394"/>
      <c r="G321" s="13">
        <v>1</v>
      </c>
      <c r="H321" s="13">
        <v>2028</v>
      </c>
      <c r="I321" s="15">
        <f t="shared" si="23"/>
        <v>52.1</v>
      </c>
      <c r="J321" s="32"/>
      <c r="K321" s="13">
        <v>52.1</v>
      </c>
      <c r="L321" s="32"/>
      <c r="M321" s="32"/>
    </row>
    <row r="322" spans="2:13" ht="15.75" thickBot="1" x14ac:dyDescent="0.3">
      <c r="B322" s="406"/>
      <c r="C322" s="394"/>
      <c r="D322" s="394"/>
      <c r="E322" s="394"/>
      <c r="F322" s="394"/>
      <c r="G322" s="13">
        <v>1</v>
      </c>
      <c r="H322" s="13">
        <v>2029</v>
      </c>
      <c r="I322" s="15">
        <f t="shared" si="23"/>
        <v>52.1</v>
      </c>
      <c r="J322" s="32"/>
      <c r="K322" s="13">
        <v>52.1</v>
      </c>
      <c r="L322" s="32"/>
      <c r="M322" s="32"/>
    </row>
    <row r="323" spans="2:13" ht="15.75" thickBot="1" x14ac:dyDescent="0.3">
      <c r="B323" s="407"/>
      <c r="C323" s="397"/>
      <c r="D323" s="397"/>
      <c r="E323" s="397"/>
      <c r="F323" s="397"/>
      <c r="G323" s="13">
        <v>1</v>
      </c>
      <c r="H323" s="13">
        <v>2030</v>
      </c>
      <c r="I323" s="15">
        <f t="shared" si="23"/>
        <v>52.1</v>
      </c>
      <c r="J323" s="32"/>
      <c r="K323" s="13">
        <v>52.1</v>
      </c>
      <c r="L323" s="32"/>
      <c r="M323" s="32"/>
    </row>
    <row r="324" spans="2:13" ht="20.25" customHeight="1" thickBot="1" x14ac:dyDescent="0.3">
      <c r="B324" s="405">
        <v>10</v>
      </c>
      <c r="C324" s="396" t="s">
        <v>74</v>
      </c>
      <c r="D324" s="396" t="s">
        <v>73</v>
      </c>
      <c r="E324" s="396" t="s">
        <v>50</v>
      </c>
      <c r="F324" s="396" t="s">
        <v>39</v>
      </c>
      <c r="G324" s="13">
        <v>1</v>
      </c>
      <c r="H324" s="6">
        <v>2014</v>
      </c>
      <c r="I324" s="15">
        <f>J324+K324+L324+M324</f>
        <v>156.19999999999999</v>
      </c>
      <c r="J324" s="13"/>
      <c r="K324" s="13">
        <v>156.19999999999999</v>
      </c>
      <c r="L324" s="13"/>
      <c r="M324" s="13"/>
    </row>
    <row r="325" spans="2:13" ht="15.75" thickBot="1" x14ac:dyDescent="0.3">
      <c r="B325" s="406"/>
      <c r="C325" s="394"/>
      <c r="D325" s="394"/>
      <c r="E325" s="394"/>
      <c r="F325" s="394"/>
      <c r="G325" s="13">
        <v>2</v>
      </c>
      <c r="H325" s="13">
        <v>2015</v>
      </c>
      <c r="I325" s="15">
        <f t="shared" ref="I325:I340" si="24">J325+K325+L325+M325</f>
        <v>312.5</v>
      </c>
      <c r="J325" s="13"/>
      <c r="K325" s="13">
        <v>312.5</v>
      </c>
      <c r="L325" s="13"/>
      <c r="M325" s="13"/>
    </row>
    <row r="326" spans="2:13" ht="15.75" thickBot="1" x14ac:dyDescent="0.3">
      <c r="B326" s="406"/>
      <c r="C326" s="394"/>
      <c r="D326" s="394"/>
      <c r="E326" s="394"/>
      <c r="F326" s="394"/>
      <c r="G326" s="13">
        <v>0</v>
      </c>
      <c r="H326" s="13">
        <v>2016</v>
      </c>
      <c r="I326" s="15">
        <f t="shared" si="24"/>
        <v>0</v>
      </c>
      <c r="J326" s="13"/>
      <c r="K326" s="13">
        <v>0</v>
      </c>
      <c r="L326" s="13"/>
      <c r="M326" s="13"/>
    </row>
    <row r="327" spans="2:13" ht="15.75" thickBot="1" x14ac:dyDescent="0.3">
      <c r="B327" s="406"/>
      <c r="C327" s="394"/>
      <c r="D327" s="394"/>
      <c r="E327" s="394"/>
      <c r="F327" s="394"/>
      <c r="G327" s="13">
        <v>1</v>
      </c>
      <c r="H327" s="13">
        <v>2017</v>
      </c>
      <c r="I327" s="15">
        <f t="shared" si="24"/>
        <v>156.19999999999999</v>
      </c>
      <c r="J327" s="13"/>
      <c r="K327" s="13">
        <v>156.19999999999999</v>
      </c>
      <c r="L327" s="13"/>
      <c r="M327" s="13"/>
    </row>
    <row r="328" spans="2:13" ht="15.75" thickBot="1" x14ac:dyDescent="0.3">
      <c r="B328" s="406"/>
      <c r="C328" s="394"/>
      <c r="D328" s="394"/>
      <c r="E328" s="394"/>
      <c r="F328" s="394"/>
      <c r="G328" s="13">
        <v>0</v>
      </c>
      <c r="H328" s="13">
        <v>2018</v>
      </c>
      <c r="I328" s="15">
        <f t="shared" si="24"/>
        <v>0</v>
      </c>
      <c r="J328" s="13"/>
      <c r="K328" s="13">
        <v>0</v>
      </c>
      <c r="L328" s="13"/>
      <c r="M328" s="13"/>
    </row>
    <row r="329" spans="2:13" ht="15.75" thickBot="1" x14ac:dyDescent="0.3">
      <c r="B329" s="406"/>
      <c r="C329" s="394"/>
      <c r="D329" s="394"/>
      <c r="E329" s="394"/>
      <c r="F329" s="394"/>
      <c r="G329" s="13">
        <v>1</v>
      </c>
      <c r="H329" s="13">
        <v>2019</v>
      </c>
      <c r="I329" s="15">
        <f t="shared" si="24"/>
        <v>78.099999999999994</v>
      </c>
      <c r="J329" s="13"/>
      <c r="K329" s="13">
        <v>78.099999999999994</v>
      </c>
      <c r="L329" s="13"/>
      <c r="M329" s="13"/>
    </row>
    <row r="330" spans="2:13" ht="20.25" customHeight="1" thickBot="1" x14ac:dyDescent="0.3">
      <c r="B330" s="406"/>
      <c r="C330" s="394"/>
      <c r="D330" s="394"/>
      <c r="E330" s="394"/>
      <c r="F330" s="394"/>
      <c r="G330" s="13">
        <v>4</v>
      </c>
      <c r="H330" s="13">
        <v>2020</v>
      </c>
      <c r="I330" s="15">
        <f t="shared" si="24"/>
        <v>312.5</v>
      </c>
      <c r="J330" s="13"/>
      <c r="K330" s="13">
        <v>312.5</v>
      </c>
      <c r="L330" s="13"/>
      <c r="M330" s="13"/>
    </row>
    <row r="331" spans="2:13" ht="18.75" customHeight="1" thickBot="1" x14ac:dyDescent="0.3">
      <c r="B331" s="406"/>
      <c r="C331" s="394"/>
      <c r="D331" s="394"/>
      <c r="E331" s="394"/>
      <c r="F331" s="394"/>
      <c r="G331" s="13">
        <v>7</v>
      </c>
      <c r="H331" s="13">
        <v>2021</v>
      </c>
      <c r="I331" s="15">
        <f t="shared" si="24"/>
        <v>546.79999999999995</v>
      </c>
      <c r="J331" s="32"/>
      <c r="K331" s="13">
        <v>546.79999999999995</v>
      </c>
      <c r="L331" s="32"/>
      <c r="M331" s="32"/>
    </row>
    <row r="332" spans="2:13" ht="18.75" customHeight="1" thickBot="1" x14ac:dyDescent="0.3">
      <c r="B332" s="406"/>
      <c r="C332" s="394"/>
      <c r="D332" s="394"/>
      <c r="E332" s="394"/>
      <c r="F332" s="394"/>
      <c r="G332" s="13">
        <v>4</v>
      </c>
      <c r="H332" s="13">
        <v>2022</v>
      </c>
      <c r="I332" s="15">
        <f t="shared" si="24"/>
        <v>312.5</v>
      </c>
      <c r="J332" s="32"/>
      <c r="K332" s="24">
        <v>312.5</v>
      </c>
      <c r="L332" s="32"/>
      <c r="M332" s="32"/>
    </row>
    <row r="333" spans="2:13" ht="16.5" customHeight="1" thickBot="1" x14ac:dyDescent="0.3">
      <c r="B333" s="406"/>
      <c r="C333" s="394"/>
      <c r="D333" s="394"/>
      <c r="E333" s="394"/>
      <c r="F333" s="394"/>
      <c r="G333" s="13">
        <v>4</v>
      </c>
      <c r="H333" s="13">
        <v>2023</v>
      </c>
      <c r="I333" s="15">
        <f t="shared" si="24"/>
        <v>312.5</v>
      </c>
      <c r="J333" s="32"/>
      <c r="K333" s="351">
        <v>312.5</v>
      </c>
      <c r="L333" s="32"/>
      <c r="M333" s="32"/>
    </row>
    <row r="334" spans="2:13" ht="16.5" customHeight="1" thickBot="1" x14ac:dyDescent="0.3">
      <c r="B334" s="406"/>
      <c r="C334" s="394"/>
      <c r="D334" s="394"/>
      <c r="E334" s="394"/>
      <c r="F334" s="394"/>
      <c r="G334" s="13">
        <v>4</v>
      </c>
      <c r="H334" s="13">
        <v>2024</v>
      </c>
      <c r="I334" s="15">
        <f t="shared" si="24"/>
        <v>312.5</v>
      </c>
      <c r="J334" s="32"/>
      <c r="K334" s="351">
        <v>312.5</v>
      </c>
      <c r="L334" s="32"/>
      <c r="M334" s="32"/>
    </row>
    <row r="335" spans="2:13" ht="16.5" customHeight="1" thickBot="1" x14ac:dyDescent="0.3">
      <c r="B335" s="406"/>
      <c r="C335" s="394"/>
      <c r="D335" s="394"/>
      <c r="E335" s="394"/>
      <c r="F335" s="394"/>
      <c r="G335" s="13">
        <v>4</v>
      </c>
      <c r="H335" s="13">
        <v>2025</v>
      </c>
      <c r="I335" s="15">
        <f t="shared" si="24"/>
        <v>312.5</v>
      </c>
      <c r="J335" s="32"/>
      <c r="K335" s="24">
        <v>312.5</v>
      </c>
      <c r="L335" s="32"/>
      <c r="M335" s="32"/>
    </row>
    <row r="336" spans="2:13" ht="16.5" customHeight="1" thickBot="1" x14ac:dyDescent="0.3">
      <c r="B336" s="406"/>
      <c r="C336" s="394"/>
      <c r="D336" s="394"/>
      <c r="E336" s="394"/>
      <c r="F336" s="394"/>
      <c r="G336" s="13">
        <v>4</v>
      </c>
      <c r="H336" s="13">
        <v>2026</v>
      </c>
      <c r="I336" s="15">
        <f t="shared" si="24"/>
        <v>312.5</v>
      </c>
      <c r="J336" s="32"/>
      <c r="K336" s="13">
        <v>312.5</v>
      </c>
      <c r="L336" s="32"/>
      <c r="M336" s="32"/>
    </row>
    <row r="337" spans="2:13" ht="16.5" customHeight="1" thickBot="1" x14ac:dyDescent="0.3">
      <c r="B337" s="406"/>
      <c r="C337" s="394"/>
      <c r="D337" s="394"/>
      <c r="E337" s="394"/>
      <c r="F337" s="394"/>
      <c r="G337" s="13">
        <v>4</v>
      </c>
      <c r="H337" s="13">
        <v>2027</v>
      </c>
      <c r="I337" s="15">
        <f t="shared" si="24"/>
        <v>312.5</v>
      </c>
      <c r="J337" s="32"/>
      <c r="K337" s="13">
        <v>312.5</v>
      </c>
      <c r="L337" s="32"/>
      <c r="M337" s="32"/>
    </row>
    <row r="338" spans="2:13" ht="16.5" customHeight="1" thickBot="1" x14ac:dyDescent="0.3">
      <c r="B338" s="406"/>
      <c r="C338" s="394"/>
      <c r="D338" s="394"/>
      <c r="E338" s="394"/>
      <c r="F338" s="394"/>
      <c r="G338" s="13">
        <v>4</v>
      </c>
      <c r="H338" s="13">
        <v>2028</v>
      </c>
      <c r="I338" s="15">
        <f t="shared" si="24"/>
        <v>312.5</v>
      </c>
      <c r="J338" s="32"/>
      <c r="K338" s="13">
        <v>312.5</v>
      </c>
      <c r="L338" s="32"/>
      <c r="M338" s="32"/>
    </row>
    <row r="339" spans="2:13" ht="16.5" customHeight="1" thickBot="1" x14ac:dyDescent="0.3">
      <c r="B339" s="406"/>
      <c r="C339" s="394"/>
      <c r="D339" s="394"/>
      <c r="E339" s="394"/>
      <c r="F339" s="394"/>
      <c r="G339" s="13">
        <v>4</v>
      </c>
      <c r="H339" s="13">
        <v>2029</v>
      </c>
      <c r="I339" s="15">
        <f t="shared" si="24"/>
        <v>312.5</v>
      </c>
      <c r="J339" s="32"/>
      <c r="K339" s="13">
        <v>312.5</v>
      </c>
      <c r="L339" s="32"/>
      <c r="M339" s="32"/>
    </row>
    <row r="340" spans="2:13" ht="16.5" customHeight="1" thickBot="1" x14ac:dyDescent="0.3">
      <c r="B340" s="407"/>
      <c r="C340" s="397"/>
      <c r="D340" s="397"/>
      <c r="E340" s="397"/>
      <c r="F340" s="397"/>
      <c r="G340" s="13">
        <v>4</v>
      </c>
      <c r="H340" s="13">
        <v>2030</v>
      </c>
      <c r="I340" s="15">
        <f t="shared" si="24"/>
        <v>312.5</v>
      </c>
      <c r="J340" s="32"/>
      <c r="K340" s="13">
        <v>312.5</v>
      </c>
      <c r="L340" s="32"/>
      <c r="M340" s="32"/>
    </row>
    <row r="341" spans="2:13" ht="119.25" customHeight="1" thickBot="1" x14ac:dyDescent="0.3">
      <c r="B341" s="46">
        <v>11</v>
      </c>
      <c r="C341" s="218" t="s">
        <v>75</v>
      </c>
      <c r="D341" s="47" t="s">
        <v>73</v>
      </c>
      <c r="E341" s="48" t="s">
        <v>76</v>
      </c>
      <c r="F341" s="3" t="s">
        <v>39</v>
      </c>
      <c r="G341" s="13">
        <v>90</v>
      </c>
      <c r="H341" s="13">
        <v>2014</v>
      </c>
      <c r="I341" s="15">
        <f>J341+K341+L341+M341</f>
        <v>40</v>
      </c>
      <c r="J341" s="13"/>
      <c r="K341" s="13"/>
      <c r="L341" s="13">
        <v>40</v>
      </c>
      <c r="M341" s="13"/>
    </row>
    <row r="342" spans="2:13" ht="43.5" customHeight="1" thickBot="1" x14ac:dyDescent="0.3">
      <c r="B342" s="427">
        <v>12</v>
      </c>
      <c r="C342" s="430" t="s">
        <v>77</v>
      </c>
      <c r="D342" s="432" t="s">
        <v>78</v>
      </c>
      <c r="E342" s="386" t="s">
        <v>79</v>
      </c>
      <c r="F342" s="386" t="s">
        <v>39</v>
      </c>
      <c r="G342" s="13">
        <v>1</v>
      </c>
      <c r="H342" s="13">
        <v>2014</v>
      </c>
      <c r="I342" s="15">
        <f>J342+K342+L342+M342</f>
        <v>39.1</v>
      </c>
      <c r="J342" s="13"/>
      <c r="K342" s="13">
        <v>39.1</v>
      </c>
      <c r="L342" s="13"/>
      <c r="M342" s="13"/>
    </row>
    <row r="343" spans="2:13" ht="36.75" customHeight="1" thickBot="1" x14ac:dyDescent="0.3">
      <c r="B343" s="428"/>
      <c r="C343" s="431"/>
      <c r="D343" s="432"/>
      <c r="E343" s="386"/>
      <c r="F343" s="386"/>
      <c r="G343" s="13">
        <v>1</v>
      </c>
      <c r="H343" s="13">
        <v>2015</v>
      </c>
      <c r="I343" s="15">
        <f t="shared" ref="I343:I370" si="25">J343+K343+L343+M343</f>
        <v>52.1</v>
      </c>
      <c r="J343" s="13"/>
      <c r="K343" s="13">
        <v>52.1</v>
      </c>
      <c r="L343" s="13"/>
      <c r="M343" s="13"/>
    </row>
    <row r="344" spans="2:13" ht="54" customHeight="1" thickBot="1" x14ac:dyDescent="0.3">
      <c r="B344" s="429"/>
      <c r="C344" s="431"/>
      <c r="D344" s="432"/>
      <c r="E344" s="386"/>
      <c r="F344" s="386"/>
      <c r="G344" s="13">
        <v>3</v>
      </c>
      <c r="H344" s="13">
        <v>2016</v>
      </c>
      <c r="I344" s="15">
        <f t="shared" si="25"/>
        <v>195.3</v>
      </c>
      <c r="J344" s="13"/>
      <c r="K344" s="13">
        <v>195.3</v>
      </c>
      <c r="L344" s="13"/>
      <c r="M344" s="13"/>
    </row>
    <row r="345" spans="2:13" ht="75.75" customHeight="1" thickBot="1" x14ac:dyDescent="0.3">
      <c r="B345" s="49">
        <v>13</v>
      </c>
      <c r="C345" s="380" t="s">
        <v>80</v>
      </c>
      <c r="D345" s="386" t="s">
        <v>51</v>
      </c>
      <c r="E345" s="386" t="s">
        <v>81</v>
      </c>
      <c r="F345" s="386" t="s">
        <v>39</v>
      </c>
      <c r="G345" s="13">
        <v>175</v>
      </c>
      <c r="H345" s="13">
        <v>2015</v>
      </c>
      <c r="I345" s="15">
        <f t="shared" si="25"/>
        <v>2300</v>
      </c>
      <c r="J345" s="15">
        <v>1610</v>
      </c>
      <c r="K345" s="13">
        <v>690</v>
      </c>
      <c r="L345" s="13"/>
      <c r="M345" s="13"/>
    </row>
    <row r="346" spans="2:13" ht="91.5" customHeight="1" thickBot="1" x14ac:dyDescent="0.3">
      <c r="B346" s="49"/>
      <c r="C346" s="380"/>
      <c r="D346" s="380"/>
      <c r="E346" s="380"/>
      <c r="F346" s="380"/>
      <c r="G346" s="13">
        <v>100</v>
      </c>
      <c r="H346" s="13">
        <v>2019</v>
      </c>
      <c r="I346" s="15">
        <f t="shared" si="25"/>
        <v>3000.3</v>
      </c>
      <c r="J346" s="15">
        <v>2730</v>
      </c>
      <c r="K346" s="13">
        <v>270</v>
      </c>
      <c r="L346" s="13">
        <v>0.3</v>
      </c>
      <c r="M346" s="13"/>
    </row>
    <row r="347" spans="2:13" ht="166.5" thickBot="1" x14ac:dyDescent="0.3">
      <c r="B347" s="7">
        <v>14</v>
      </c>
      <c r="C347" s="50" t="s">
        <v>82</v>
      </c>
      <c r="D347" s="17" t="s">
        <v>51</v>
      </c>
      <c r="E347" s="17" t="s">
        <v>83</v>
      </c>
      <c r="F347" s="51" t="s">
        <v>39</v>
      </c>
      <c r="G347" s="13">
        <v>5</v>
      </c>
      <c r="H347" s="13">
        <v>2015</v>
      </c>
      <c r="I347" s="15">
        <f t="shared" si="25"/>
        <v>123</v>
      </c>
      <c r="J347" s="13"/>
      <c r="K347" s="13"/>
      <c r="L347" s="13">
        <v>123</v>
      </c>
      <c r="M347" s="13"/>
    </row>
    <row r="348" spans="2:13" ht="105.75" customHeight="1" thickBot="1" x14ac:dyDescent="0.3">
      <c r="B348" s="46">
        <v>15</v>
      </c>
      <c r="C348" s="52" t="s">
        <v>84</v>
      </c>
      <c r="D348" s="16" t="s">
        <v>85</v>
      </c>
      <c r="E348" s="16" t="s">
        <v>86</v>
      </c>
      <c r="F348" s="51" t="s">
        <v>39</v>
      </c>
      <c r="G348" s="23">
        <v>172</v>
      </c>
      <c r="H348" s="23">
        <v>2016</v>
      </c>
      <c r="I348" s="15">
        <f t="shared" si="25"/>
        <v>1576.1999999999998</v>
      </c>
      <c r="J348" s="23"/>
      <c r="K348" s="53">
        <v>1575.1</v>
      </c>
      <c r="L348" s="23">
        <v>1.1000000000000001</v>
      </c>
      <c r="M348" s="23"/>
    </row>
    <row r="349" spans="2:13" ht="34.5" customHeight="1" thickBot="1" x14ac:dyDescent="0.3">
      <c r="B349" s="405">
        <v>16</v>
      </c>
      <c r="C349" s="422" t="s">
        <v>87</v>
      </c>
      <c r="D349" s="396" t="s">
        <v>20</v>
      </c>
      <c r="E349" s="396" t="s">
        <v>88</v>
      </c>
      <c r="F349" s="396" t="s">
        <v>39</v>
      </c>
      <c r="G349" s="36">
        <v>60</v>
      </c>
      <c r="H349" s="54">
        <v>2018</v>
      </c>
      <c r="I349" s="15">
        <f t="shared" si="25"/>
        <v>71.959999999999994</v>
      </c>
      <c r="J349" s="54"/>
      <c r="K349" s="54"/>
      <c r="L349" s="54">
        <v>71.959999999999994</v>
      </c>
      <c r="M349" s="55"/>
    </row>
    <row r="350" spans="2:13" ht="22.5" customHeight="1" thickBot="1" x14ac:dyDescent="0.3">
      <c r="B350" s="405"/>
      <c r="C350" s="423"/>
      <c r="D350" s="394"/>
      <c r="E350" s="394"/>
      <c r="F350" s="394"/>
      <c r="G350" s="25">
        <v>60</v>
      </c>
      <c r="H350" s="25">
        <v>2019</v>
      </c>
      <c r="I350" s="15">
        <f t="shared" si="25"/>
        <v>536.20000000000005</v>
      </c>
      <c r="J350" s="25"/>
      <c r="K350" s="25"/>
      <c r="L350" s="25">
        <v>536.20000000000005</v>
      </c>
      <c r="M350" s="57"/>
    </row>
    <row r="351" spans="2:13" ht="22.5" customHeight="1" thickBot="1" x14ac:dyDescent="0.3">
      <c r="B351" s="58"/>
      <c r="C351" s="423"/>
      <c r="D351" s="394"/>
      <c r="E351" s="394"/>
      <c r="F351" s="394"/>
      <c r="G351" s="60">
        <v>90</v>
      </c>
      <c r="H351" s="61">
        <v>2020</v>
      </c>
      <c r="I351" s="15">
        <f t="shared" si="25"/>
        <v>748.1</v>
      </c>
      <c r="J351" s="61"/>
      <c r="K351" s="61"/>
      <c r="L351" s="63">
        <v>748.1</v>
      </c>
      <c r="M351" s="64"/>
    </row>
    <row r="352" spans="2:13" ht="22.5" customHeight="1" thickBot="1" x14ac:dyDescent="0.3">
      <c r="B352" s="58"/>
      <c r="C352" s="423"/>
      <c r="D352" s="394"/>
      <c r="E352" s="394"/>
      <c r="F352" s="394"/>
      <c r="G352" s="65">
        <v>120</v>
      </c>
      <c r="H352" s="66">
        <v>2021</v>
      </c>
      <c r="I352" s="15">
        <f t="shared" si="25"/>
        <v>1110</v>
      </c>
      <c r="J352" s="66"/>
      <c r="K352" s="66"/>
      <c r="L352" s="67">
        <v>1110</v>
      </c>
      <c r="M352" s="68"/>
    </row>
    <row r="353" spans="2:13" ht="22.5" customHeight="1" thickBot="1" x14ac:dyDescent="0.3">
      <c r="B353" s="58"/>
      <c r="C353" s="423"/>
      <c r="D353" s="394"/>
      <c r="E353" s="394"/>
      <c r="F353" s="394"/>
      <c r="G353" s="65">
        <v>120</v>
      </c>
      <c r="H353" s="321">
        <v>2022</v>
      </c>
      <c r="I353" s="40">
        <f t="shared" si="25"/>
        <v>1129.5</v>
      </c>
      <c r="J353" s="321"/>
      <c r="K353" s="321"/>
      <c r="L353" s="322">
        <v>1129.5</v>
      </c>
      <c r="M353" s="68"/>
    </row>
    <row r="354" spans="2:13" ht="22.5" customHeight="1" thickBot="1" x14ac:dyDescent="0.3">
      <c r="B354" s="58"/>
      <c r="C354" s="423"/>
      <c r="D354" s="394"/>
      <c r="E354" s="394"/>
      <c r="F354" s="394"/>
      <c r="G354" s="65">
        <v>120</v>
      </c>
      <c r="H354" s="66">
        <v>2023</v>
      </c>
      <c r="I354" s="15">
        <f t="shared" si="25"/>
        <v>1440</v>
      </c>
      <c r="J354" s="66"/>
      <c r="K354" s="66"/>
      <c r="L354" s="353">
        <v>1440</v>
      </c>
      <c r="M354" s="68"/>
    </row>
    <row r="355" spans="2:13" ht="22.5" customHeight="1" thickBot="1" x14ac:dyDescent="0.3">
      <c r="B355" s="58"/>
      <c r="C355" s="423"/>
      <c r="D355" s="394"/>
      <c r="E355" s="394"/>
      <c r="F355" s="394"/>
      <c r="G355" s="65">
        <v>120</v>
      </c>
      <c r="H355" s="66">
        <v>2024</v>
      </c>
      <c r="I355" s="15">
        <f t="shared" si="25"/>
        <v>1440</v>
      </c>
      <c r="J355" s="66"/>
      <c r="K355" s="66"/>
      <c r="L355" s="353">
        <v>1440</v>
      </c>
      <c r="M355" s="68"/>
    </row>
    <row r="356" spans="2:13" ht="22.5" customHeight="1" thickBot="1" x14ac:dyDescent="0.3">
      <c r="B356" s="58"/>
      <c r="C356" s="423"/>
      <c r="D356" s="394"/>
      <c r="E356" s="394"/>
      <c r="F356" s="394"/>
      <c r="G356" s="60">
        <v>120</v>
      </c>
      <c r="H356" s="61">
        <v>2025</v>
      </c>
      <c r="I356" s="15">
        <f t="shared" si="25"/>
        <v>1440</v>
      </c>
      <c r="J356" s="61"/>
      <c r="K356" s="61"/>
      <c r="L356" s="322">
        <v>1440</v>
      </c>
      <c r="M356" s="64"/>
    </row>
    <row r="357" spans="2:13" ht="22.5" customHeight="1" thickBot="1" x14ac:dyDescent="0.3">
      <c r="B357" s="58"/>
      <c r="C357" s="423"/>
      <c r="D357" s="394"/>
      <c r="E357" s="394"/>
      <c r="F357" s="394"/>
      <c r="G357" s="60">
        <v>120</v>
      </c>
      <c r="H357" s="61">
        <v>2026</v>
      </c>
      <c r="I357" s="15">
        <f t="shared" si="25"/>
        <v>1440</v>
      </c>
      <c r="J357" s="61"/>
      <c r="K357" s="61"/>
      <c r="L357" s="67">
        <v>1440</v>
      </c>
      <c r="M357" s="64"/>
    </row>
    <row r="358" spans="2:13" ht="22.5" customHeight="1" thickBot="1" x14ac:dyDescent="0.3">
      <c r="B358" s="58"/>
      <c r="C358" s="423"/>
      <c r="D358" s="394"/>
      <c r="E358" s="394"/>
      <c r="F358" s="394"/>
      <c r="G358" s="60">
        <v>120</v>
      </c>
      <c r="H358" s="61">
        <v>2027</v>
      </c>
      <c r="I358" s="15">
        <f t="shared" si="25"/>
        <v>1440</v>
      </c>
      <c r="J358" s="61"/>
      <c r="K358" s="61"/>
      <c r="L358" s="67">
        <v>1440</v>
      </c>
      <c r="M358" s="64"/>
    </row>
    <row r="359" spans="2:13" ht="22.5" customHeight="1" thickBot="1" x14ac:dyDescent="0.3">
      <c r="B359" s="58"/>
      <c r="C359" s="423"/>
      <c r="D359" s="394"/>
      <c r="E359" s="394"/>
      <c r="F359" s="394"/>
      <c r="G359" s="60">
        <v>120</v>
      </c>
      <c r="H359" s="61">
        <v>2028</v>
      </c>
      <c r="I359" s="15">
        <f t="shared" si="25"/>
        <v>1440</v>
      </c>
      <c r="J359" s="61"/>
      <c r="K359" s="61"/>
      <c r="L359" s="67">
        <v>1440</v>
      </c>
      <c r="M359" s="64"/>
    </row>
    <row r="360" spans="2:13" ht="22.5" customHeight="1" thickBot="1" x14ac:dyDescent="0.3">
      <c r="B360" s="58"/>
      <c r="C360" s="423"/>
      <c r="D360" s="394"/>
      <c r="E360" s="394"/>
      <c r="F360" s="394"/>
      <c r="G360" s="60">
        <v>120</v>
      </c>
      <c r="H360" s="61">
        <v>2029</v>
      </c>
      <c r="I360" s="15">
        <f t="shared" si="25"/>
        <v>1440</v>
      </c>
      <c r="J360" s="61"/>
      <c r="K360" s="61"/>
      <c r="L360" s="67">
        <v>1440</v>
      </c>
      <c r="M360" s="64"/>
    </row>
    <row r="361" spans="2:13" ht="22.5" customHeight="1" thickBot="1" x14ac:dyDescent="0.3">
      <c r="B361" s="58"/>
      <c r="C361" s="424"/>
      <c r="D361" s="397"/>
      <c r="E361" s="397"/>
      <c r="F361" s="397"/>
      <c r="G361" s="305">
        <v>120</v>
      </c>
      <c r="H361" s="74">
        <v>2030</v>
      </c>
      <c r="I361" s="53">
        <f t="shared" si="25"/>
        <v>1440</v>
      </c>
      <c r="J361" s="74"/>
      <c r="K361" s="74"/>
      <c r="L361" s="306">
        <v>1440</v>
      </c>
      <c r="M361" s="77"/>
    </row>
    <row r="362" spans="2:13" ht="25.5" customHeight="1" thickBot="1" x14ac:dyDescent="0.3">
      <c r="B362" s="405">
        <v>17</v>
      </c>
      <c r="C362" s="422" t="s">
        <v>89</v>
      </c>
      <c r="D362" s="396" t="s">
        <v>20</v>
      </c>
      <c r="E362" s="396" t="s">
        <v>90</v>
      </c>
      <c r="F362" s="425" t="s">
        <v>39</v>
      </c>
      <c r="G362" s="60">
        <v>0</v>
      </c>
      <c r="H362" s="61">
        <v>2019</v>
      </c>
      <c r="I362" s="37">
        <f t="shared" si="25"/>
        <v>0</v>
      </c>
      <c r="J362" s="61"/>
      <c r="K362" s="61">
        <v>0</v>
      </c>
      <c r="L362" s="61">
        <v>0</v>
      </c>
      <c r="M362" s="64"/>
    </row>
    <row r="363" spans="2:13" ht="33.75" customHeight="1" thickBot="1" x14ac:dyDescent="0.3">
      <c r="B363" s="406"/>
      <c r="C363" s="423"/>
      <c r="D363" s="394"/>
      <c r="E363" s="394"/>
      <c r="F363" s="395"/>
      <c r="G363" s="60">
        <v>0</v>
      </c>
      <c r="H363" s="61">
        <v>2020</v>
      </c>
      <c r="I363" s="37">
        <f t="shared" si="25"/>
        <v>0</v>
      </c>
      <c r="J363" s="61"/>
      <c r="K363" s="61">
        <v>0</v>
      </c>
      <c r="L363" s="61">
        <v>0</v>
      </c>
      <c r="M363" s="64"/>
    </row>
    <row r="364" spans="2:13" ht="30.75" customHeight="1" thickBot="1" x14ac:dyDescent="0.3">
      <c r="B364" s="406"/>
      <c r="C364" s="423"/>
      <c r="D364" s="394"/>
      <c r="E364" s="394"/>
      <c r="F364" s="395"/>
      <c r="G364" s="60">
        <v>0</v>
      </c>
      <c r="H364" s="61">
        <v>2021</v>
      </c>
      <c r="I364" s="37">
        <f t="shared" si="25"/>
        <v>0</v>
      </c>
      <c r="J364" s="61"/>
      <c r="K364" s="61">
        <v>0</v>
      </c>
      <c r="L364" s="61">
        <v>0</v>
      </c>
      <c r="M364" s="64"/>
    </row>
    <row r="365" spans="2:13" ht="33" customHeight="1" thickBot="1" x14ac:dyDescent="0.3">
      <c r="B365" s="406"/>
      <c r="C365" s="423"/>
      <c r="D365" s="394"/>
      <c r="E365" s="394"/>
      <c r="F365" s="395"/>
      <c r="G365" s="60">
        <v>0</v>
      </c>
      <c r="H365" s="61">
        <v>2022</v>
      </c>
      <c r="I365" s="37">
        <f t="shared" si="25"/>
        <v>0</v>
      </c>
      <c r="J365" s="61"/>
      <c r="K365" s="61">
        <v>0</v>
      </c>
      <c r="L365" s="61">
        <v>0</v>
      </c>
      <c r="M365" s="64"/>
    </row>
    <row r="366" spans="2:13" ht="25.5" customHeight="1" thickBot="1" x14ac:dyDescent="0.3">
      <c r="B366" s="406"/>
      <c r="C366" s="423"/>
      <c r="D366" s="394"/>
      <c r="E366" s="394"/>
      <c r="F366" s="395"/>
      <c r="G366" s="60">
        <v>0</v>
      </c>
      <c r="H366" s="61">
        <v>2023</v>
      </c>
      <c r="I366" s="37">
        <f t="shared" si="25"/>
        <v>0</v>
      </c>
      <c r="J366" s="61"/>
      <c r="K366" s="61">
        <v>0</v>
      </c>
      <c r="L366" s="61">
        <v>0</v>
      </c>
      <c r="M366" s="64"/>
    </row>
    <row r="367" spans="2:13" ht="31.5" customHeight="1" thickBot="1" x14ac:dyDescent="0.3">
      <c r="B367" s="406"/>
      <c r="C367" s="423"/>
      <c r="D367" s="394"/>
      <c r="E367" s="394"/>
      <c r="F367" s="395"/>
      <c r="G367" s="60">
        <v>0</v>
      </c>
      <c r="H367" s="61">
        <v>2024</v>
      </c>
      <c r="I367" s="62">
        <f t="shared" si="25"/>
        <v>0</v>
      </c>
      <c r="J367" s="61"/>
      <c r="K367" s="61">
        <v>0</v>
      </c>
      <c r="L367" s="61">
        <v>0</v>
      </c>
      <c r="M367" s="64"/>
    </row>
    <row r="368" spans="2:13" ht="31.5" customHeight="1" thickBot="1" x14ac:dyDescent="0.3">
      <c r="B368" s="407"/>
      <c r="C368" s="424"/>
      <c r="D368" s="397"/>
      <c r="E368" s="397"/>
      <c r="F368" s="426"/>
      <c r="G368" s="60">
        <v>0</v>
      </c>
      <c r="H368" s="61">
        <v>2025</v>
      </c>
      <c r="I368" s="62">
        <f t="shared" ref="I368" si="26">J368+K368+L368+M368</f>
        <v>0</v>
      </c>
      <c r="J368" s="61"/>
      <c r="K368" s="61">
        <v>0</v>
      </c>
      <c r="L368" s="61">
        <v>0</v>
      </c>
      <c r="M368" s="64"/>
    </row>
    <row r="369" spans="2:13" ht="86.25" customHeight="1" thickBot="1" x14ac:dyDescent="0.3">
      <c r="B369" s="223">
        <v>18</v>
      </c>
      <c r="C369" s="224" t="s">
        <v>91</v>
      </c>
      <c r="D369" s="222" t="s">
        <v>20</v>
      </c>
      <c r="E369" s="222" t="s">
        <v>92</v>
      </c>
      <c r="F369" s="222" t="s">
        <v>39</v>
      </c>
      <c r="G369" s="60">
        <v>400</v>
      </c>
      <c r="H369" s="61">
        <v>2020</v>
      </c>
      <c r="I369" s="37">
        <f t="shared" si="25"/>
        <v>596.59659999999997</v>
      </c>
      <c r="J369" s="61"/>
      <c r="K369" s="63">
        <v>596</v>
      </c>
      <c r="L369" s="63">
        <v>0.59660000000000002</v>
      </c>
      <c r="M369" s="64"/>
    </row>
    <row r="370" spans="2:13" ht="107.25" customHeight="1" thickBot="1" x14ac:dyDescent="0.3">
      <c r="B370" s="223">
        <v>19</v>
      </c>
      <c r="C370" s="224" t="s">
        <v>93</v>
      </c>
      <c r="D370" s="222" t="s">
        <v>20</v>
      </c>
      <c r="E370" s="222" t="s">
        <v>92</v>
      </c>
      <c r="F370" s="222" t="s">
        <v>39</v>
      </c>
      <c r="G370" s="60">
        <v>400</v>
      </c>
      <c r="H370" s="61">
        <v>2020</v>
      </c>
      <c r="I370" s="37">
        <f t="shared" si="25"/>
        <v>132.9</v>
      </c>
      <c r="J370" s="61"/>
      <c r="K370" s="61"/>
      <c r="L370" s="63">
        <v>132.9</v>
      </c>
      <c r="M370" s="64"/>
    </row>
    <row r="371" spans="2:13" ht="126" customHeight="1" thickBot="1" x14ac:dyDescent="0.3">
      <c r="B371" s="226">
        <v>20</v>
      </c>
      <c r="C371" s="224" t="s">
        <v>94</v>
      </c>
      <c r="D371" s="47" t="s">
        <v>73</v>
      </c>
      <c r="E371" s="222" t="s">
        <v>95</v>
      </c>
      <c r="F371" s="222" t="s">
        <v>96</v>
      </c>
      <c r="G371" s="259">
        <v>6</v>
      </c>
      <c r="H371" s="74">
        <v>2020</v>
      </c>
      <c r="I371" s="75">
        <f>J371+K371+L371</f>
        <v>320.5</v>
      </c>
      <c r="J371" s="74"/>
      <c r="K371" s="74">
        <v>320.2</v>
      </c>
      <c r="L371" s="76">
        <v>0.3</v>
      </c>
      <c r="M371" s="77"/>
    </row>
    <row r="372" spans="2:13" ht="23.25" customHeight="1" x14ac:dyDescent="0.25">
      <c r="B372" s="405">
        <v>21</v>
      </c>
      <c r="C372" s="422" t="s">
        <v>97</v>
      </c>
      <c r="D372" s="396" t="s">
        <v>73</v>
      </c>
      <c r="E372" s="396" t="s">
        <v>98</v>
      </c>
      <c r="F372" s="396" t="s">
        <v>99</v>
      </c>
      <c r="G372" s="260">
        <v>105</v>
      </c>
      <c r="H372" s="78">
        <v>2020</v>
      </c>
      <c r="I372" s="79">
        <f t="shared" ref="I372:I392" si="27">J372+K372+L372+M372</f>
        <v>2812.3</v>
      </c>
      <c r="J372" s="78">
        <v>2812.3</v>
      </c>
      <c r="K372" s="78"/>
      <c r="L372" s="80"/>
      <c r="M372" s="81"/>
    </row>
    <row r="373" spans="2:13" ht="30.75" customHeight="1" x14ac:dyDescent="0.25">
      <c r="B373" s="406"/>
      <c r="C373" s="423"/>
      <c r="D373" s="394"/>
      <c r="E373" s="394"/>
      <c r="F373" s="394"/>
      <c r="G373" s="258">
        <v>105</v>
      </c>
      <c r="H373" s="71">
        <v>2021</v>
      </c>
      <c r="I373" s="82">
        <f t="shared" si="27"/>
        <v>8437</v>
      </c>
      <c r="J373" s="83">
        <v>8437</v>
      </c>
      <c r="K373" s="83"/>
      <c r="L373" s="83"/>
      <c r="M373" s="84"/>
    </row>
    <row r="374" spans="2:13" ht="29.25" customHeight="1" x14ac:dyDescent="0.25">
      <c r="B374" s="406"/>
      <c r="C374" s="423"/>
      <c r="D374" s="394"/>
      <c r="E374" s="394"/>
      <c r="F374" s="394"/>
      <c r="G374" s="258">
        <v>103</v>
      </c>
      <c r="H374" s="71">
        <v>2022</v>
      </c>
      <c r="I374" s="327">
        <f t="shared" si="27"/>
        <v>8046.4</v>
      </c>
      <c r="J374" s="95">
        <v>8046.4</v>
      </c>
      <c r="K374" s="83"/>
      <c r="L374" s="83"/>
      <c r="M374" s="84"/>
    </row>
    <row r="375" spans="2:13" ht="18.75" customHeight="1" x14ac:dyDescent="0.25">
      <c r="B375" s="406"/>
      <c r="C375" s="423"/>
      <c r="D375" s="394"/>
      <c r="E375" s="394"/>
      <c r="F375" s="394"/>
      <c r="G375" s="258">
        <v>103</v>
      </c>
      <c r="H375" s="71">
        <v>2023</v>
      </c>
      <c r="I375" s="327">
        <f t="shared" si="27"/>
        <v>7812</v>
      </c>
      <c r="J375" s="354">
        <v>7812</v>
      </c>
      <c r="K375" s="71"/>
      <c r="L375" s="83"/>
      <c r="M375" s="84"/>
    </row>
    <row r="376" spans="2:13" ht="29.25" customHeight="1" thickBot="1" x14ac:dyDescent="0.3">
      <c r="B376" s="406"/>
      <c r="C376" s="423"/>
      <c r="D376" s="394"/>
      <c r="E376" s="394"/>
      <c r="F376" s="394"/>
      <c r="G376" s="261">
        <v>103</v>
      </c>
      <c r="H376" s="85">
        <v>2024</v>
      </c>
      <c r="I376" s="342">
        <f t="shared" si="27"/>
        <v>7812</v>
      </c>
      <c r="J376" s="363">
        <v>7812</v>
      </c>
      <c r="K376" s="85"/>
      <c r="L376" s="87"/>
      <c r="M376" s="88"/>
    </row>
    <row r="377" spans="2:13" ht="29.25" customHeight="1" thickBot="1" x14ac:dyDescent="0.3">
      <c r="B377" s="406"/>
      <c r="C377" s="423"/>
      <c r="D377" s="394"/>
      <c r="E377" s="394"/>
      <c r="F377" s="394"/>
      <c r="G377" s="262">
        <v>103</v>
      </c>
      <c r="H377" s="66">
        <v>2025</v>
      </c>
      <c r="I377" s="342">
        <f t="shared" si="27"/>
        <v>7812</v>
      </c>
      <c r="J377" s="343">
        <v>7812</v>
      </c>
      <c r="K377" s="66"/>
      <c r="L377" s="67"/>
      <c r="M377" s="68"/>
    </row>
    <row r="378" spans="2:13" ht="29.25" customHeight="1" thickBot="1" x14ac:dyDescent="0.3">
      <c r="B378" s="406"/>
      <c r="C378" s="423"/>
      <c r="D378" s="394"/>
      <c r="E378" s="394"/>
      <c r="F378" s="394"/>
      <c r="G378" s="262">
        <v>103</v>
      </c>
      <c r="H378" s="66">
        <v>2026</v>
      </c>
      <c r="I378" s="86">
        <f t="shared" si="27"/>
        <v>7812</v>
      </c>
      <c r="J378" s="85">
        <v>7812</v>
      </c>
      <c r="K378" s="66"/>
      <c r="L378" s="67"/>
      <c r="M378" s="68"/>
    </row>
    <row r="379" spans="2:13" ht="29.25" customHeight="1" thickBot="1" x14ac:dyDescent="0.3">
      <c r="B379" s="406"/>
      <c r="C379" s="423"/>
      <c r="D379" s="394"/>
      <c r="E379" s="394"/>
      <c r="F379" s="394"/>
      <c r="G379" s="262">
        <v>103</v>
      </c>
      <c r="H379" s="66">
        <v>2027</v>
      </c>
      <c r="I379" s="86">
        <f t="shared" si="27"/>
        <v>7812</v>
      </c>
      <c r="J379" s="85">
        <v>7812</v>
      </c>
      <c r="K379" s="66"/>
      <c r="L379" s="67"/>
      <c r="M379" s="68"/>
    </row>
    <row r="380" spans="2:13" ht="29.25" customHeight="1" thickBot="1" x14ac:dyDescent="0.3">
      <c r="B380" s="406"/>
      <c r="C380" s="423"/>
      <c r="D380" s="394"/>
      <c r="E380" s="394"/>
      <c r="F380" s="394"/>
      <c r="G380" s="262">
        <v>103</v>
      </c>
      <c r="H380" s="66">
        <v>2028</v>
      </c>
      <c r="I380" s="86">
        <f t="shared" si="27"/>
        <v>7812</v>
      </c>
      <c r="J380" s="85">
        <v>7812</v>
      </c>
      <c r="K380" s="66"/>
      <c r="L380" s="67"/>
      <c r="M380" s="68"/>
    </row>
    <row r="381" spans="2:13" ht="29.25" customHeight="1" thickBot="1" x14ac:dyDescent="0.3">
      <c r="B381" s="406"/>
      <c r="C381" s="423"/>
      <c r="D381" s="394"/>
      <c r="E381" s="394"/>
      <c r="F381" s="394"/>
      <c r="G381" s="262">
        <v>103</v>
      </c>
      <c r="H381" s="66">
        <v>2029</v>
      </c>
      <c r="I381" s="86">
        <f t="shared" si="27"/>
        <v>7812</v>
      </c>
      <c r="J381" s="85">
        <v>7812</v>
      </c>
      <c r="K381" s="66"/>
      <c r="L381" s="67"/>
      <c r="M381" s="68"/>
    </row>
    <row r="382" spans="2:13" ht="29.25" customHeight="1" thickBot="1" x14ac:dyDescent="0.3">
      <c r="B382" s="407"/>
      <c r="C382" s="424"/>
      <c r="D382" s="397"/>
      <c r="E382" s="397"/>
      <c r="F382" s="397"/>
      <c r="G382" s="262">
        <v>103</v>
      </c>
      <c r="H382" s="66">
        <v>2030</v>
      </c>
      <c r="I382" s="86">
        <f t="shared" si="27"/>
        <v>7812</v>
      </c>
      <c r="J382" s="85">
        <v>7812</v>
      </c>
      <c r="K382" s="66"/>
      <c r="L382" s="67"/>
      <c r="M382" s="68"/>
    </row>
    <row r="383" spans="2:13" ht="165" customHeight="1" thickBot="1" x14ac:dyDescent="0.3">
      <c r="B383" s="226">
        <v>22</v>
      </c>
      <c r="C383" s="45" t="s">
        <v>100</v>
      </c>
      <c r="D383" s="222" t="s">
        <v>73</v>
      </c>
      <c r="E383" s="324" t="s">
        <v>293</v>
      </c>
      <c r="F383" s="263" t="s">
        <v>99</v>
      </c>
      <c r="G383" s="263">
        <v>14</v>
      </c>
      <c r="H383" s="234">
        <v>2020</v>
      </c>
      <c r="I383" s="73">
        <f t="shared" si="27"/>
        <v>272.10000000000002</v>
      </c>
      <c r="J383" s="61"/>
      <c r="K383" s="61">
        <v>272.10000000000002</v>
      </c>
      <c r="L383" s="63"/>
      <c r="M383" s="64"/>
    </row>
    <row r="384" spans="2:13" ht="27" customHeight="1" thickBot="1" x14ac:dyDescent="0.3">
      <c r="B384" s="405">
        <v>23</v>
      </c>
      <c r="C384" s="444" t="s">
        <v>311</v>
      </c>
      <c r="D384" s="396" t="s">
        <v>73</v>
      </c>
      <c r="E384" s="447" t="s">
        <v>314</v>
      </c>
      <c r="F384" s="450" t="s">
        <v>99</v>
      </c>
      <c r="G384" s="307">
        <v>2</v>
      </c>
      <c r="H384" s="25">
        <v>2022</v>
      </c>
      <c r="I384" s="73">
        <f t="shared" si="27"/>
        <v>149.9</v>
      </c>
      <c r="J384" s="325">
        <v>146.80000000000001</v>
      </c>
      <c r="K384" s="326">
        <v>3</v>
      </c>
      <c r="L384" s="326">
        <v>0.1</v>
      </c>
      <c r="M384" s="57"/>
    </row>
    <row r="385" spans="2:13" ht="27" customHeight="1" thickBot="1" x14ac:dyDescent="0.3">
      <c r="B385" s="406"/>
      <c r="C385" s="445"/>
      <c r="D385" s="394"/>
      <c r="E385" s="448"/>
      <c r="F385" s="451"/>
      <c r="G385" s="263">
        <v>2</v>
      </c>
      <c r="H385" s="300">
        <v>2023</v>
      </c>
      <c r="I385" s="73">
        <f t="shared" si="27"/>
        <v>474.4</v>
      </c>
      <c r="J385" s="355">
        <v>464.5</v>
      </c>
      <c r="K385" s="356">
        <v>9.5</v>
      </c>
      <c r="L385" s="356">
        <v>0.4</v>
      </c>
      <c r="M385" s="301"/>
    </row>
    <row r="386" spans="2:13" ht="25.5" customHeight="1" thickBot="1" x14ac:dyDescent="0.3">
      <c r="B386" s="406"/>
      <c r="C386" s="445"/>
      <c r="D386" s="394"/>
      <c r="E386" s="448"/>
      <c r="F386" s="451"/>
      <c r="G386" s="263">
        <v>2</v>
      </c>
      <c r="H386" s="300">
        <v>2024</v>
      </c>
      <c r="I386" s="73">
        <f t="shared" si="27"/>
        <v>467.7</v>
      </c>
      <c r="J386" s="355">
        <v>457.9</v>
      </c>
      <c r="K386" s="356">
        <v>9.3000000000000007</v>
      </c>
      <c r="L386" s="356">
        <v>0.5</v>
      </c>
      <c r="M386" s="301"/>
    </row>
    <row r="387" spans="2:13" ht="19.5" customHeight="1" thickBot="1" x14ac:dyDescent="0.3">
      <c r="B387" s="406"/>
      <c r="C387" s="445"/>
      <c r="D387" s="394"/>
      <c r="E387" s="448"/>
      <c r="F387" s="451"/>
      <c r="G387" s="263">
        <v>2</v>
      </c>
      <c r="H387" s="300">
        <v>2025</v>
      </c>
      <c r="I387" s="308">
        <f t="shared" si="27"/>
        <v>467.7</v>
      </c>
      <c r="J387" s="325">
        <v>457.9</v>
      </c>
      <c r="K387" s="326">
        <v>9.3000000000000007</v>
      </c>
      <c r="L387" s="326">
        <v>0.5</v>
      </c>
      <c r="M387" s="301"/>
    </row>
    <row r="388" spans="2:13" ht="30.75" customHeight="1" thickBot="1" x14ac:dyDescent="0.3">
      <c r="B388" s="406"/>
      <c r="C388" s="445"/>
      <c r="D388" s="394"/>
      <c r="E388" s="448"/>
      <c r="F388" s="451"/>
      <c r="G388" s="263">
        <v>2</v>
      </c>
      <c r="H388" s="300">
        <v>2026</v>
      </c>
      <c r="I388" s="308">
        <f t="shared" si="27"/>
        <v>467.7</v>
      </c>
      <c r="J388" s="286">
        <v>457.9</v>
      </c>
      <c r="K388" s="287">
        <v>9.3000000000000007</v>
      </c>
      <c r="L388" s="287">
        <v>0.5</v>
      </c>
      <c r="M388" s="301"/>
    </row>
    <row r="389" spans="2:13" ht="24" customHeight="1" thickBot="1" x14ac:dyDescent="0.3">
      <c r="B389" s="406"/>
      <c r="C389" s="445"/>
      <c r="D389" s="394"/>
      <c r="E389" s="448"/>
      <c r="F389" s="451"/>
      <c r="G389" s="263">
        <v>2</v>
      </c>
      <c r="H389" s="300">
        <v>2027</v>
      </c>
      <c r="I389" s="308">
        <f t="shared" si="27"/>
        <v>467.7</v>
      </c>
      <c r="J389" s="286">
        <v>457.9</v>
      </c>
      <c r="K389" s="287">
        <v>9.3000000000000007</v>
      </c>
      <c r="L389" s="287">
        <v>0.5</v>
      </c>
      <c r="M389" s="301"/>
    </row>
    <row r="390" spans="2:13" ht="27.75" customHeight="1" thickBot="1" x14ac:dyDescent="0.3">
      <c r="B390" s="406"/>
      <c r="C390" s="445"/>
      <c r="D390" s="394"/>
      <c r="E390" s="448"/>
      <c r="F390" s="451"/>
      <c r="G390" s="263">
        <v>2</v>
      </c>
      <c r="H390" s="300">
        <v>2028</v>
      </c>
      <c r="I390" s="308">
        <f t="shared" si="27"/>
        <v>467.7</v>
      </c>
      <c r="J390" s="286">
        <v>457.9</v>
      </c>
      <c r="K390" s="287">
        <v>9.3000000000000007</v>
      </c>
      <c r="L390" s="287">
        <v>0.5</v>
      </c>
      <c r="M390" s="301"/>
    </row>
    <row r="391" spans="2:13" ht="27.75" customHeight="1" thickBot="1" x14ac:dyDescent="0.3">
      <c r="B391" s="406"/>
      <c r="C391" s="445"/>
      <c r="D391" s="394"/>
      <c r="E391" s="448"/>
      <c r="F391" s="451"/>
      <c r="G391" s="263">
        <v>2</v>
      </c>
      <c r="H391" s="300">
        <v>2029</v>
      </c>
      <c r="I391" s="308">
        <f t="shared" si="27"/>
        <v>467.7</v>
      </c>
      <c r="J391" s="286">
        <v>457.9</v>
      </c>
      <c r="K391" s="287">
        <v>9.3000000000000007</v>
      </c>
      <c r="L391" s="287">
        <v>0.5</v>
      </c>
      <c r="M391" s="301"/>
    </row>
    <row r="392" spans="2:13" ht="20.25" customHeight="1" thickBot="1" x14ac:dyDescent="0.3">
      <c r="B392" s="407"/>
      <c r="C392" s="446"/>
      <c r="D392" s="397"/>
      <c r="E392" s="449"/>
      <c r="F392" s="452"/>
      <c r="G392" s="263">
        <v>2</v>
      </c>
      <c r="H392" s="300">
        <v>2030</v>
      </c>
      <c r="I392" s="308">
        <f t="shared" si="27"/>
        <v>467.7</v>
      </c>
      <c r="J392" s="286">
        <v>457.9</v>
      </c>
      <c r="K392" s="287">
        <v>9.3000000000000007</v>
      </c>
      <c r="L392" s="287">
        <v>0.5</v>
      </c>
      <c r="M392" s="301"/>
    </row>
    <row r="393" spans="2:13" ht="15.75" x14ac:dyDescent="0.25">
      <c r="B393" s="441"/>
      <c r="C393" s="433" t="s">
        <v>53</v>
      </c>
      <c r="D393" s="433"/>
      <c r="E393" s="433"/>
      <c r="F393" s="70"/>
      <c r="G393" s="90"/>
      <c r="H393" s="91">
        <v>2014</v>
      </c>
      <c r="I393" s="92">
        <v>115952.8</v>
      </c>
      <c r="J393" s="90">
        <v>0</v>
      </c>
      <c r="K393" s="92">
        <v>86635.6</v>
      </c>
      <c r="L393" s="92">
        <v>29317.200000000001</v>
      </c>
      <c r="M393" s="90">
        <v>0</v>
      </c>
    </row>
    <row r="394" spans="2:13" ht="15.75" customHeight="1" x14ac:dyDescent="0.25">
      <c r="B394" s="442"/>
      <c r="C394" s="93"/>
      <c r="D394" s="93"/>
      <c r="E394" s="93"/>
      <c r="F394" s="71"/>
      <c r="G394" s="44"/>
      <c r="H394" s="44">
        <v>2015</v>
      </c>
      <c r="I394" s="94">
        <v>123025.60000000001</v>
      </c>
      <c r="J394" s="94">
        <v>1610</v>
      </c>
      <c r="K394" s="94">
        <v>93269.6</v>
      </c>
      <c r="L394" s="94">
        <v>28146</v>
      </c>
      <c r="M394" s="44">
        <v>0</v>
      </c>
    </row>
    <row r="395" spans="2:13" ht="15.75" customHeight="1" x14ac:dyDescent="0.25">
      <c r="B395" s="442"/>
      <c r="C395" s="93"/>
      <c r="D395" s="93"/>
      <c r="E395" s="93"/>
      <c r="F395" s="71"/>
      <c r="G395" s="44"/>
      <c r="H395" s="44">
        <v>2016</v>
      </c>
      <c r="I395" s="94">
        <v>128301.2</v>
      </c>
      <c r="J395" s="44">
        <v>0</v>
      </c>
      <c r="K395" s="94">
        <v>94737.7</v>
      </c>
      <c r="L395" s="94">
        <v>33563.5</v>
      </c>
      <c r="M395" s="44">
        <v>0</v>
      </c>
    </row>
    <row r="396" spans="2:13" ht="15.75" customHeight="1" x14ac:dyDescent="0.25">
      <c r="B396" s="442"/>
      <c r="C396" s="93"/>
      <c r="D396" s="93"/>
      <c r="E396" s="93"/>
      <c r="F396" s="71"/>
      <c r="G396" s="44"/>
      <c r="H396" s="44">
        <v>2017</v>
      </c>
      <c r="I396" s="94">
        <v>123806.1</v>
      </c>
      <c r="J396" s="44">
        <v>0</v>
      </c>
      <c r="K396" s="94">
        <v>93923.6</v>
      </c>
      <c r="L396" s="94">
        <v>29882.5</v>
      </c>
      <c r="M396" s="44">
        <v>0</v>
      </c>
    </row>
    <row r="397" spans="2:13" ht="15.75" customHeight="1" x14ac:dyDescent="0.25">
      <c r="B397" s="442"/>
      <c r="C397" s="93"/>
      <c r="D397" s="93"/>
      <c r="E397" s="93"/>
      <c r="F397" s="71"/>
      <c r="G397" s="44"/>
      <c r="H397" s="44">
        <v>2018</v>
      </c>
      <c r="I397" s="94">
        <f t="shared" ref="I397:I409" si="28">J397+K397+L397+M397</f>
        <v>136562.26</v>
      </c>
      <c r="J397" s="44">
        <v>0</v>
      </c>
      <c r="K397" s="94">
        <f>K177+K194+K211+K228+K245+K260+K2375+K277+K294+K311+K328+K349</f>
        <v>102584.3</v>
      </c>
      <c r="L397" s="94">
        <f>L177+L194+L211+L228+L245+L260+L2375+L277+L294+L311+L328+L349</f>
        <v>33977.96</v>
      </c>
      <c r="M397" s="44">
        <v>0</v>
      </c>
    </row>
    <row r="398" spans="2:13" ht="15.75" customHeight="1" x14ac:dyDescent="0.25">
      <c r="B398" s="442"/>
      <c r="C398" s="93"/>
      <c r="D398" s="93"/>
      <c r="E398" s="93"/>
      <c r="F398" s="71"/>
      <c r="G398" s="44"/>
      <c r="H398" s="44">
        <v>2019</v>
      </c>
      <c r="I398" s="94">
        <f t="shared" si="28"/>
        <v>152703.5</v>
      </c>
      <c r="J398" s="94">
        <f>J346</f>
        <v>2730</v>
      </c>
      <c r="K398" s="94">
        <f>K178+K195+K212+K229+K246+K261+K278+K295+K312+K329+K346+K362</f>
        <v>105173.50000000001</v>
      </c>
      <c r="L398" s="94">
        <f>L178+L195+L212+L229+L246+L261+L278+L295+L312+L329+L346+L350+L362</f>
        <v>44800</v>
      </c>
      <c r="M398" s="44">
        <v>0</v>
      </c>
    </row>
    <row r="399" spans="2:13" ht="15" customHeight="1" x14ac:dyDescent="0.25">
      <c r="B399" s="442"/>
      <c r="C399" s="93"/>
      <c r="D399" s="93"/>
      <c r="E399" s="93"/>
      <c r="F399" s="71"/>
      <c r="G399" s="44"/>
      <c r="H399" s="44">
        <v>2020</v>
      </c>
      <c r="I399" s="94">
        <f t="shared" si="28"/>
        <v>147442.69660000002</v>
      </c>
      <c r="J399" s="44">
        <f>J372</f>
        <v>2812.3</v>
      </c>
      <c r="K399" s="264">
        <f>K179+K196+K213+K230+K247+K262+K279+K296+K313+K330+K363+K369+K371+K372+K383</f>
        <v>105369.60000000001</v>
      </c>
      <c r="L399" s="94">
        <f>L179+L196+L213+L230+L247+L262+L279+L296+L313+L330+L351+L363+L369+L370+L371</f>
        <v>39260.796600000001</v>
      </c>
      <c r="M399" s="265">
        <v>0</v>
      </c>
    </row>
    <row r="400" spans="2:13" ht="15.75" customHeight="1" x14ac:dyDescent="0.25">
      <c r="B400" s="442"/>
      <c r="C400" s="93"/>
      <c r="D400" s="93"/>
      <c r="E400" s="93"/>
      <c r="F400" s="71"/>
      <c r="G400" s="44"/>
      <c r="H400" s="44">
        <v>2021</v>
      </c>
      <c r="I400" s="94">
        <f t="shared" si="28"/>
        <v>168052.80000000002</v>
      </c>
      <c r="J400" s="95">
        <f>J373</f>
        <v>8437</v>
      </c>
      <c r="K400" s="264">
        <f>K180+K197+K214+K231+K248+K263+K280+K297+K314+K331+K364+K373</f>
        <v>112719.30000000002</v>
      </c>
      <c r="L400" s="94">
        <f>L180+L197+L214+L231+L248+L263+L280+L297+L314+L331+L352+L364</f>
        <v>46896.5</v>
      </c>
      <c r="M400" s="265">
        <v>0</v>
      </c>
    </row>
    <row r="401" spans="2:13" ht="15.75" customHeight="1" x14ac:dyDescent="0.25">
      <c r="B401" s="442"/>
      <c r="C401" s="93"/>
      <c r="D401" s="93"/>
      <c r="E401" s="93"/>
      <c r="F401" s="71"/>
      <c r="G401" s="44"/>
      <c r="H401" s="44">
        <v>2022</v>
      </c>
      <c r="I401" s="94">
        <f>J401+K401+L401+M401</f>
        <v>185507.5</v>
      </c>
      <c r="J401" s="95">
        <f t="shared" ref="J401:J409" si="29">J374+J384</f>
        <v>8193.1999999999989</v>
      </c>
      <c r="K401" s="264">
        <f>K181+K198+K215+K232+K249+K264+K281+K298+K315+K332+K365+K374+K384</f>
        <v>126911.3</v>
      </c>
      <c r="L401" s="94">
        <f>L181+L198+L215+L232+L249+L264+L281+L298+L315+L332+L365+L353+L384</f>
        <v>50403</v>
      </c>
      <c r="M401" s="265">
        <v>0</v>
      </c>
    </row>
    <row r="402" spans="2:13" ht="15.75" customHeight="1" x14ac:dyDescent="0.25">
      <c r="B402" s="442"/>
      <c r="C402" s="93"/>
      <c r="D402" s="93"/>
      <c r="E402" s="93"/>
      <c r="F402" s="71"/>
      <c r="G402" s="44"/>
      <c r="H402" s="44">
        <v>2023</v>
      </c>
      <c r="I402" s="359">
        <f t="shared" si="28"/>
        <v>150162.20000000001</v>
      </c>
      <c r="J402" s="354">
        <f t="shared" si="29"/>
        <v>8276.5</v>
      </c>
      <c r="K402" s="360">
        <f>K182+K199+K216+K233+K250+K265+K282+K299+K316+K333+K366+K375+K385</f>
        <v>104146.9</v>
      </c>
      <c r="L402" s="359">
        <f>L182+L199+L216+L233+L250+L265+L282+L299+L316+L333+L354+L366+L385</f>
        <v>37738.800000000003</v>
      </c>
      <c r="M402" s="265">
        <v>0</v>
      </c>
    </row>
    <row r="403" spans="2:13" ht="15.75" customHeight="1" x14ac:dyDescent="0.25">
      <c r="B403" s="442"/>
      <c r="C403" s="93"/>
      <c r="D403" s="93"/>
      <c r="E403" s="93"/>
      <c r="F403" s="71"/>
      <c r="G403" s="44"/>
      <c r="H403" s="44">
        <v>2024</v>
      </c>
      <c r="I403" s="359">
        <f t="shared" si="28"/>
        <v>145349</v>
      </c>
      <c r="J403" s="44">
        <f t="shared" si="29"/>
        <v>8269.9</v>
      </c>
      <c r="K403" s="360">
        <f t="shared" ref="K403:K409" si="30">K183+K200+K217+K234+K251+K266+K283+K300+K317+K334+K367+K376+K386</f>
        <v>101207.59999999999</v>
      </c>
      <c r="L403" s="94">
        <f>L183+L200+L217+L234+L251+L266+L283+L300+L317+L334+L367+L355+L386</f>
        <v>35871.5</v>
      </c>
      <c r="M403" s="265">
        <v>0</v>
      </c>
    </row>
    <row r="404" spans="2:13" ht="15.75" customHeight="1" x14ac:dyDescent="0.25">
      <c r="B404" s="442"/>
      <c r="C404" s="93"/>
      <c r="D404" s="93"/>
      <c r="E404" s="93"/>
      <c r="F404" s="71"/>
      <c r="G404" s="44"/>
      <c r="H404" s="44">
        <v>2025</v>
      </c>
      <c r="I404" s="94">
        <f t="shared" si="28"/>
        <v>143787.9</v>
      </c>
      <c r="J404" s="44">
        <f t="shared" si="29"/>
        <v>8269.9</v>
      </c>
      <c r="K404" s="360">
        <f>K184+K201+K218+K235+K252+K267+K284+K301+K318+K335+K368+K377+K387</f>
        <v>101207.59999999999</v>
      </c>
      <c r="L404" s="94">
        <f t="shared" ref="L404:L409" si="31">L184+L201+L218+L235+L252+L267+L284+L301+L318+L335+L356+L387</f>
        <v>34310.400000000001</v>
      </c>
      <c r="M404" s="265">
        <v>0</v>
      </c>
    </row>
    <row r="405" spans="2:13" ht="15.75" customHeight="1" x14ac:dyDescent="0.25">
      <c r="B405" s="442"/>
      <c r="C405" s="93"/>
      <c r="D405" s="93"/>
      <c r="E405" s="93"/>
      <c r="F405" s="71"/>
      <c r="G405" s="44"/>
      <c r="H405" s="44">
        <v>2026</v>
      </c>
      <c r="I405" s="94">
        <f t="shared" si="28"/>
        <v>143787.9</v>
      </c>
      <c r="J405" s="44">
        <f t="shared" si="29"/>
        <v>8269.9</v>
      </c>
      <c r="K405" s="360">
        <f>K185+K202+K219+K236+K253+K268+K285+K302+K319+K336+K378+K388</f>
        <v>101207.59999999999</v>
      </c>
      <c r="L405" s="94">
        <f>L185+L202+L219+L236+L253+L268+L285+L302+L319+L336+L357+L388</f>
        <v>34310.400000000001</v>
      </c>
      <c r="M405" s="265">
        <v>0</v>
      </c>
    </row>
    <row r="406" spans="2:13" ht="15.75" customHeight="1" x14ac:dyDescent="0.25">
      <c r="B406" s="442"/>
      <c r="C406" s="93"/>
      <c r="D406" s="93"/>
      <c r="E406" s="93"/>
      <c r="F406" s="71"/>
      <c r="G406" s="44"/>
      <c r="H406" s="44">
        <v>2027</v>
      </c>
      <c r="I406" s="94">
        <f t="shared" si="28"/>
        <v>143787.9</v>
      </c>
      <c r="J406" s="44">
        <f t="shared" si="29"/>
        <v>8269.9</v>
      </c>
      <c r="K406" s="360">
        <f t="shared" si="30"/>
        <v>101207.59999999999</v>
      </c>
      <c r="L406" s="94">
        <f t="shared" si="31"/>
        <v>34310.400000000001</v>
      </c>
      <c r="M406" s="265">
        <v>0</v>
      </c>
    </row>
    <row r="407" spans="2:13" ht="15.75" customHeight="1" x14ac:dyDescent="0.25">
      <c r="B407" s="442"/>
      <c r="C407" s="93"/>
      <c r="D407" s="93"/>
      <c r="E407" s="93"/>
      <c r="F407" s="71"/>
      <c r="G407" s="44"/>
      <c r="H407" s="44">
        <v>2028</v>
      </c>
      <c r="I407" s="94">
        <f t="shared" si="28"/>
        <v>143787.9</v>
      </c>
      <c r="J407" s="44">
        <f t="shared" si="29"/>
        <v>8269.9</v>
      </c>
      <c r="K407" s="360">
        <f>K187+K204+K221+K238+K255+K270+K287+K304+K321+K338+K380+K390</f>
        <v>101207.59999999999</v>
      </c>
      <c r="L407" s="94">
        <f t="shared" si="31"/>
        <v>34310.400000000001</v>
      </c>
      <c r="M407" s="265">
        <v>0</v>
      </c>
    </row>
    <row r="408" spans="2:13" ht="15.75" customHeight="1" x14ac:dyDescent="0.25">
      <c r="B408" s="442"/>
      <c r="C408" s="93"/>
      <c r="D408" s="93"/>
      <c r="E408" s="93"/>
      <c r="F408" s="71"/>
      <c r="G408" s="44"/>
      <c r="H408" s="44">
        <v>2029</v>
      </c>
      <c r="I408" s="94">
        <f t="shared" si="28"/>
        <v>143787.9</v>
      </c>
      <c r="J408" s="44">
        <f t="shared" si="29"/>
        <v>8269.9</v>
      </c>
      <c r="K408" s="360">
        <f t="shared" si="30"/>
        <v>101207.59999999999</v>
      </c>
      <c r="L408" s="94">
        <f t="shared" si="31"/>
        <v>34310.400000000001</v>
      </c>
      <c r="M408" s="265">
        <v>0</v>
      </c>
    </row>
    <row r="409" spans="2:13" ht="15.75" customHeight="1" thickBot="1" x14ac:dyDescent="0.3">
      <c r="B409" s="443"/>
      <c r="C409" s="275"/>
      <c r="D409" s="275"/>
      <c r="E409" s="275"/>
      <c r="F409" s="276"/>
      <c r="G409" s="236"/>
      <c r="H409" s="236">
        <v>2030</v>
      </c>
      <c r="I409" s="277">
        <f t="shared" si="28"/>
        <v>143787.9</v>
      </c>
      <c r="J409" s="44">
        <f t="shared" si="29"/>
        <v>8269.9</v>
      </c>
      <c r="K409" s="360">
        <f t="shared" si="30"/>
        <v>101207.59999999999</v>
      </c>
      <c r="L409" s="94">
        <f t="shared" si="31"/>
        <v>34310.400000000001</v>
      </c>
      <c r="M409" s="278">
        <v>0</v>
      </c>
    </row>
    <row r="410" spans="2:13" ht="16.5" thickBot="1" x14ac:dyDescent="0.3">
      <c r="B410" s="434" t="s">
        <v>101</v>
      </c>
      <c r="C410" s="434"/>
      <c r="D410" s="434"/>
      <c r="E410" s="434"/>
      <c r="F410" s="434"/>
      <c r="G410" s="434"/>
      <c r="H410" s="434"/>
      <c r="I410" s="434"/>
      <c r="J410" s="434"/>
      <c r="K410" s="434"/>
      <c r="L410" s="434"/>
      <c r="M410" s="435"/>
    </row>
    <row r="411" spans="2:13" ht="36" customHeight="1" thickBot="1" x14ac:dyDescent="0.3">
      <c r="B411" s="436">
        <v>1</v>
      </c>
      <c r="C411" s="438" t="s">
        <v>102</v>
      </c>
      <c r="D411" s="439" t="s">
        <v>103</v>
      </c>
      <c r="E411" s="397" t="s">
        <v>104</v>
      </c>
      <c r="F411" s="397" t="s">
        <v>22</v>
      </c>
      <c r="G411" s="6"/>
      <c r="H411" s="6">
        <v>2014</v>
      </c>
      <c r="I411" s="6">
        <v>0</v>
      </c>
      <c r="J411" s="6"/>
      <c r="K411" s="6"/>
      <c r="L411" s="6">
        <v>0</v>
      </c>
      <c r="M411" s="6"/>
    </row>
    <row r="412" spans="2:13" ht="15.75" thickBot="1" x14ac:dyDescent="0.3">
      <c r="B412" s="437"/>
      <c r="C412" s="415"/>
      <c r="D412" s="440"/>
      <c r="E412" s="386"/>
      <c r="F412" s="386"/>
      <c r="G412" s="6"/>
      <c r="H412" s="6">
        <v>2015</v>
      </c>
      <c r="I412" s="6">
        <v>0</v>
      </c>
      <c r="J412" s="6"/>
      <c r="K412" s="6"/>
      <c r="L412" s="6">
        <v>0</v>
      </c>
      <c r="M412" s="6"/>
    </row>
    <row r="413" spans="2:13" ht="15.75" thickBot="1" x14ac:dyDescent="0.3">
      <c r="B413" s="437"/>
      <c r="C413" s="415"/>
      <c r="D413" s="440"/>
      <c r="E413" s="386"/>
      <c r="F413" s="386"/>
      <c r="G413" s="6"/>
      <c r="H413" s="6">
        <v>2016</v>
      </c>
      <c r="I413" s="96">
        <v>95837.8</v>
      </c>
      <c r="J413" s="6"/>
      <c r="K413" s="96">
        <v>95537.8</v>
      </c>
      <c r="L413" s="6">
        <v>300</v>
      </c>
      <c r="M413" s="6"/>
    </row>
    <row r="414" spans="2:13" ht="15.75" thickBot="1" x14ac:dyDescent="0.3">
      <c r="B414" s="437"/>
      <c r="C414" s="415"/>
      <c r="D414" s="440"/>
      <c r="E414" s="386"/>
      <c r="F414" s="386"/>
      <c r="G414" s="6"/>
      <c r="H414" s="6">
        <v>2017</v>
      </c>
      <c r="I414" s="96">
        <v>560884.4</v>
      </c>
      <c r="J414" s="6"/>
      <c r="K414" s="96">
        <v>511213.7</v>
      </c>
      <c r="L414" s="96">
        <v>49670.7</v>
      </c>
      <c r="M414" s="6"/>
    </row>
    <row r="415" spans="2:13" ht="15.75" thickBot="1" x14ac:dyDescent="0.3">
      <c r="B415" s="437"/>
      <c r="C415" s="415"/>
      <c r="D415" s="440"/>
      <c r="E415" s="386"/>
      <c r="F415" s="386"/>
      <c r="G415" s="6"/>
      <c r="H415" s="6">
        <v>2018</v>
      </c>
      <c r="I415" s="97">
        <f t="shared" ref="I415:I455" si="32">J415+K415+L415+M415</f>
        <v>218046.02562999999</v>
      </c>
      <c r="J415" s="6"/>
      <c r="K415" s="98">
        <v>168996.87747000001</v>
      </c>
      <c r="L415" s="98">
        <v>49049.148159999997</v>
      </c>
      <c r="M415" s="6"/>
    </row>
    <row r="416" spans="2:13" ht="15.75" thickBot="1" x14ac:dyDescent="0.3">
      <c r="B416" s="437"/>
      <c r="C416" s="415"/>
      <c r="D416" s="440"/>
      <c r="E416" s="386"/>
      <c r="F416" s="386"/>
      <c r="G416" s="4"/>
      <c r="H416" s="6">
        <v>2019</v>
      </c>
      <c r="I416" s="96">
        <f t="shared" si="32"/>
        <v>8628.1</v>
      </c>
      <c r="J416" s="6"/>
      <c r="K416" s="6"/>
      <c r="L416" s="6">
        <v>8628.1</v>
      </c>
      <c r="M416" s="6"/>
    </row>
    <row r="417" spans="2:13" ht="15.75" thickBot="1" x14ac:dyDescent="0.3">
      <c r="B417" s="437"/>
      <c r="C417" s="415"/>
      <c r="D417" s="440"/>
      <c r="E417" s="386"/>
      <c r="F417" s="386"/>
      <c r="G417" s="99"/>
      <c r="H417" s="100">
        <v>2020</v>
      </c>
      <c r="I417" s="96">
        <f t="shared" si="32"/>
        <v>0</v>
      </c>
      <c r="J417" s="6"/>
      <c r="K417" s="6"/>
      <c r="L417" s="6"/>
      <c r="M417" s="6"/>
    </row>
    <row r="418" spans="2:13" ht="15.75" thickBot="1" x14ac:dyDescent="0.3">
      <c r="B418" s="437"/>
      <c r="C418" s="415"/>
      <c r="D418" s="440"/>
      <c r="E418" s="386"/>
      <c r="F418" s="386"/>
      <c r="G418" s="31"/>
      <c r="H418" s="22">
        <v>2021</v>
      </c>
      <c r="I418" s="96">
        <f t="shared" si="32"/>
        <v>0</v>
      </c>
      <c r="J418" s="101"/>
      <c r="K418" s="101"/>
      <c r="L418" s="101"/>
      <c r="M418" s="101"/>
    </row>
    <row r="419" spans="2:13" ht="15.75" thickBot="1" x14ac:dyDescent="0.3">
      <c r="B419" s="437"/>
      <c r="C419" s="415"/>
      <c r="D419" s="440"/>
      <c r="E419" s="386"/>
      <c r="F419" s="386"/>
      <c r="G419" s="31"/>
      <c r="H419" s="22">
        <v>2022</v>
      </c>
      <c r="I419" s="96">
        <f t="shared" si="32"/>
        <v>0</v>
      </c>
      <c r="J419" s="101"/>
      <c r="K419" s="101"/>
      <c r="L419" s="101"/>
      <c r="M419" s="101"/>
    </row>
    <row r="420" spans="2:13" ht="15.75" thickBot="1" x14ac:dyDescent="0.3">
      <c r="B420" s="437"/>
      <c r="C420" s="415"/>
      <c r="D420" s="440"/>
      <c r="E420" s="386"/>
      <c r="F420" s="386"/>
      <c r="G420" s="31"/>
      <c r="H420" s="22">
        <v>2023</v>
      </c>
      <c r="I420" s="96">
        <f t="shared" si="32"/>
        <v>0</v>
      </c>
      <c r="J420" s="101"/>
      <c r="K420" s="101"/>
      <c r="L420" s="101"/>
      <c r="M420" s="101"/>
    </row>
    <row r="421" spans="2:13" ht="15.75" thickBot="1" x14ac:dyDescent="0.3">
      <c r="B421" s="437"/>
      <c r="C421" s="415"/>
      <c r="D421" s="440"/>
      <c r="E421" s="386"/>
      <c r="F421" s="386"/>
      <c r="G421" s="31"/>
      <c r="H421" s="22">
        <v>2024</v>
      </c>
      <c r="I421" s="96">
        <f t="shared" si="32"/>
        <v>0</v>
      </c>
      <c r="J421" s="101"/>
      <c r="K421" s="101"/>
      <c r="L421" s="101"/>
      <c r="M421" s="101"/>
    </row>
    <row r="422" spans="2:13" ht="51.75" customHeight="1" thickBot="1" x14ac:dyDescent="0.3">
      <c r="B422" s="453">
        <v>2</v>
      </c>
      <c r="C422" s="10" t="s">
        <v>105</v>
      </c>
      <c r="D422" s="389" t="s">
        <v>106</v>
      </c>
      <c r="E422" s="389" t="s">
        <v>107</v>
      </c>
      <c r="F422" s="396" t="s">
        <v>22</v>
      </c>
      <c r="G422" s="396"/>
      <c r="H422" s="380">
        <v>2014</v>
      </c>
      <c r="I422" s="96">
        <f t="shared" si="32"/>
        <v>320</v>
      </c>
      <c r="J422" s="6">
        <v>320</v>
      </c>
      <c r="K422" s="6"/>
      <c r="L422" s="6">
        <v>0</v>
      </c>
      <c r="M422" s="6"/>
    </row>
    <row r="423" spans="2:13" ht="44.25" customHeight="1" thickBot="1" x14ac:dyDescent="0.3">
      <c r="B423" s="453"/>
      <c r="C423" s="11" t="s">
        <v>108</v>
      </c>
      <c r="D423" s="389"/>
      <c r="E423" s="389"/>
      <c r="F423" s="396"/>
      <c r="G423" s="396"/>
      <c r="H423" s="396"/>
      <c r="I423" s="96">
        <f t="shared" si="32"/>
        <v>0</v>
      </c>
      <c r="J423" s="6"/>
      <c r="K423" s="6"/>
      <c r="L423" s="6"/>
      <c r="M423" s="6"/>
    </row>
    <row r="424" spans="2:13" ht="26.25" thickBot="1" x14ac:dyDescent="0.3">
      <c r="B424" s="453"/>
      <c r="C424" s="10" t="s">
        <v>29</v>
      </c>
      <c r="D424" s="389"/>
      <c r="E424" s="389"/>
      <c r="F424" s="396"/>
      <c r="G424" s="396"/>
      <c r="H424" s="396"/>
      <c r="I424" s="96">
        <f t="shared" si="32"/>
        <v>14</v>
      </c>
      <c r="J424" s="6">
        <v>14</v>
      </c>
      <c r="K424" s="6"/>
      <c r="L424" s="6"/>
      <c r="M424" s="6"/>
    </row>
    <row r="425" spans="2:13" ht="26.25" thickBot="1" x14ac:dyDescent="0.3">
      <c r="B425" s="453"/>
      <c r="C425" s="10" t="s">
        <v>109</v>
      </c>
      <c r="D425" s="389"/>
      <c r="E425" s="389"/>
      <c r="F425" s="396"/>
      <c r="G425" s="396"/>
      <c r="H425" s="396"/>
      <c r="I425" s="96">
        <f t="shared" si="32"/>
        <v>23</v>
      </c>
      <c r="J425" s="6">
        <v>23</v>
      </c>
      <c r="K425" s="6"/>
      <c r="L425" s="6"/>
      <c r="M425" s="6"/>
    </row>
    <row r="426" spans="2:13" ht="26.25" thickBot="1" x14ac:dyDescent="0.3">
      <c r="B426" s="453"/>
      <c r="C426" s="103" t="s">
        <v>28</v>
      </c>
      <c r="D426" s="389"/>
      <c r="E426" s="389"/>
      <c r="F426" s="396"/>
      <c r="G426" s="396"/>
      <c r="H426" s="396"/>
      <c r="I426" s="96">
        <f t="shared" si="32"/>
        <v>43</v>
      </c>
      <c r="J426" s="6">
        <v>43</v>
      </c>
      <c r="K426" s="6"/>
      <c r="L426" s="6"/>
      <c r="M426" s="6"/>
    </row>
    <row r="427" spans="2:13" ht="28.5" customHeight="1" thickBot="1" x14ac:dyDescent="0.3">
      <c r="B427" s="453"/>
      <c r="C427" s="103" t="s">
        <v>110</v>
      </c>
      <c r="D427" s="389"/>
      <c r="E427" s="389"/>
      <c r="F427" s="396"/>
      <c r="G427" s="396"/>
      <c r="H427" s="396"/>
      <c r="I427" s="96">
        <f t="shared" si="32"/>
        <v>35</v>
      </c>
      <c r="J427" s="6"/>
      <c r="K427" s="6"/>
      <c r="L427" s="6">
        <v>35</v>
      </c>
      <c r="M427" s="6"/>
    </row>
    <row r="428" spans="2:13" ht="26.25" thickBot="1" x14ac:dyDescent="0.3">
      <c r="B428" s="453"/>
      <c r="C428" s="103" t="s">
        <v>111</v>
      </c>
      <c r="D428" s="389"/>
      <c r="E428" s="389"/>
      <c r="F428" s="396"/>
      <c r="G428" s="396"/>
      <c r="H428" s="380"/>
      <c r="I428" s="96">
        <f t="shared" si="32"/>
        <v>75</v>
      </c>
      <c r="J428" s="6"/>
      <c r="K428" s="6"/>
      <c r="L428" s="6">
        <v>75</v>
      </c>
      <c r="M428" s="6"/>
    </row>
    <row r="429" spans="2:13" ht="39" thickBot="1" x14ac:dyDescent="0.3">
      <c r="B429" s="454">
        <v>3</v>
      </c>
      <c r="C429" s="103" t="s">
        <v>112</v>
      </c>
      <c r="D429" s="389"/>
      <c r="E429" s="389"/>
      <c r="F429" s="397"/>
      <c r="G429" s="397"/>
      <c r="H429" s="386">
        <v>2015</v>
      </c>
      <c r="I429" s="96">
        <f t="shared" si="32"/>
        <v>0</v>
      </c>
      <c r="J429" s="6"/>
      <c r="K429" s="6"/>
      <c r="L429" s="6">
        <v>0</v>
      </c>
      <c r="M429" s="6"/>
    </row>
    <row r="430" spans="2:13" ht="39" thickBot="1" x14ac:dyDescent="0.3">
      <c r="B430" s="454"/>
      <c r="C430" s="10" t="s">
        <v>113</v>
      </c>
      <c r="D430" s="389"/>
      <c r="E430" s="389"/>
      <c r="F430" s="397"/>
      <c r="G430" s="397"/>
      <c r="H430" s="397"/>
      <c r="I430" s="96">
        <f t="shared" si="32"/>
        <v>0</v>
      </c>
      <c r="J430" s="6"/>
      <c r="K430" s="6"/>
      <c r="L430" s="6"/>
      <c r="M430" s="6"/>
    </row>
    <row r="431" spans="2:13" ht="26.25" thickBot="1" x14ac:dyDescent="0.3">
      <c r="B431" s="454"/>
      <c r="C431" s="10" t="s">
        <v>114</v>
      </c>
      <c r="D431" s="389"/>
      <c r="E431" s="389"/>
      <c r="F431" s="397"/>
      <c r="G431" s="397"/>
      <c r="H431" s="397"/>
      <c r="I431" s="96">
        <f t="shared" si="32"/>
        <v>0</v>
      </c>
      <c r="J431" s="6"/>
      <c r="K431" s="6"/>
      <c r="L431" s="6">
        <v>0</v>
      </c>
      <c r="M431" s="6"/>
    </row>
    <row r="432" spans="2:13" ht="26.25" thickBot="1" x14ac:dyDescent="0.3">
      <c r="B432" s="454"/>
      <c r="C432" s="103" t="s">
        <v>115</v>
      </c>
      <c r="D432" s="389"/>
      <c r="E432" s="389"/>
      <c r="F432" s="397"/>
      <c r="G432" s="397"/>
      <c r="H432" s="397"/>
      <c r="I432" s="96">
        <f t="shared" si="32"/>
        <v>0</v>
      </c>
      <c r="J432" s="6"/>
      <c r="K432" s="6"/>
      <c r="L432" s="6">
        <v>0</v>
      </c>
      <c r="M432" s="6"/>
    </row>
    <row r="433" spans="2:13" ht="39" customHeight="1" thickBot="1" x14ac:dyDescent="0.3">
      <c r="B433" s="455">
        <v>4</v>
      </c>
      <c r="C433" s="103" t="s">
        <v>116</v>
      </c>
      <c r="D433" s="389"/>
      <c r="E433" s="16"/>
      <c r="F433" s="386"/>
      <c r="G433" s="386"/>
      <c r="H433" s="386">
        <v>2016</v>
      </c>
      <c r="I433" s="96">
        <f t="shared" si="32"/>
        <v>0</v>
      </c>
      <c r="J433" s="6"/>
      <c r="K433" s="6"/>
      <c r="L433" s="6">
        <v>0</v>
      </c>
      <c r="M433" s="6"/>
    </row>
    <row r="434" spans="2:13" ht="39" thickBot="1" x14ac:dyDescent="0.3">
      <c r="B434" s="455"/>
      <c r="C434" s="103" t="s">
        <v>117</v>
      </c>
      <c r="D434" s="389"/>
      <c r="E434" s="16"/>
      <c r="F434" s="386"/>
      <c r="G434" s="386"/>
      <c r="H434" s="386"/>
      <c r="I434" s="96">
        <f t="shared" si="32"/>
        <v>0</v>
      </c>
      <c r="J434" s="6"/>
      <c r="K434" s="6"/>
      <c r="L434" s="6">
        <v>0</v>
      </c>
      <c r="M434" s="6"/>
    </row>
    <row r="435" spans="2:13" ht="39" thickBot="1" x14ac:dyDescent="0.3">
      <c r="B435" s="455"/>
      <c r="C435" s="10" t="s">
        <v>118</v>
      </c>
      <c r="D435" s="389"/>
      <c r="E435" s="16"/>
      <c r="F435" s="386"/>
      <c r="G435" s="386"/>
      <c r="H435" s="386"/>
      <c r="I435" s="96">
        <f t="shared" si="32"/>
        <v>0</v>
      </c>
      <c r="J435" s="6"/>
      <c r="K435" s="6"/>
      <c r="L435" s="6"/>
      <c r="M435" s="6"/>
    </row>
    <row r="436" spans="2:13" ht="26.25" thickBot="1" x14ac:dyDescent="0.3">
      <c r="B436" s="455"/>
      <c r="C436" s="10" t="s">
        <v>114</v>
      </c>
      <c r="D436" s="389"/>
      <c r="E436" s="16"/>
      <c r="F436" s="386"/>
      <c r="G436" s="386"/>
      <c r="H436" s="386"/>
      <c r="I436" s="96">
        <f t="shared" si="32"/>
        <v>0</v>
      </c>
      <c r="J436" s="6"/>
      <c r="K436" s="6"/>
      <c r="L436" s="6">
        <v>0</v>
      </c>
      <c r="M436" s="6"/>
    </row>
    <row r="437" spans="2:13" ht="26.25" thickBot="1" x14ac:dyDescent="0.3">
      <c r="B437" s="455"/>
      <c r="C437" s="103" t="s">
        <v>115</v>
      </c>
      <c r="D437" s="389"/>
      <c r="E437" s="16"/>
      <c r="F437" s="386"/>
      <c r="G437" s="386"/>
      <c r="H437" s="386"/>
      <c r="I437" s="96">
        <f t="shared" si="32"/>
        <v>0</v>
      </c>
      <c r="J437" s="6"/>
      <c r="K437" s="6"/>
      <c r="L437" s="6">
        <v>0</v>
      </c>
      <c r="M437" s="6"/>
    </row>
    <row r="438" spans="2:13" ht="26.25" thickBot="1" x14ac:dyDescent="0.3">
      <c r="B438" s="455">
        <v>5</v>
      </c>
      <c r="C438" s="103" t="s">
        <v>119</v>
      </c>
      <c r="D438" s="389"/>
      <c r="E438" s="16"/>
      <c r="F438" s="386"/>
      <c r="G438" s="386"/>
      <c r="H438" s="386">
        <v>2017</v>
      </c>
      <c r="I438" s="96">
        <f t="shared" si="32"/>
        <v>0</v>
      </c>
      <c r="J438" s="6"/>
      <c r="K438" s="6"/>
      <c r="L438" s="6">
        <v>0</v>
      </c>
      <c r="M438" s="6"/>
    </row>
    <row r="439" spans="2:13" ht="39" thickBot="1" x14ac:dyDescent="0.3">
      <c r="B439" s="455"/>
      <c r="C439" s="10" t="s">
        <v>120</v>
      </c>
      <c r="D439" s="389"/>
      <c r="E439" s="16"/>
      <c r="F439" s="386"/>
      <c r="G439" s="386"/>
      <c r="H439" s="386"/>
      <c r="I439" s="96">
        <f t="shared" si="32"/>
        <v>0</v>
      </c>
      <c r="J439" s="6"/>
      <c r="K439" s="6"/>
      <c r="L439" s="6"/>
      <c r="M439" s="6"/>
    </row>
    <row r="440" spans="2:13" ht="26.25" thickBot="1" x14ac:dyDescent="0.3">
      <c r="B440" s="455"/>
      <c r="C440" s="10" t="s">
        <v>114</v>
      </c>
      <c r="D440" s="389"/>
      <c r="E440" s="16"/>
      <c r="F440" s="386"/>
      <c r="G440" s="386"/>
      <c r="H440" s="386"/>
      <c r="I440" s="96">
        <f t="shared" si="32"/>
        <v>0</v>
      </c>
      <c r="J440" s="6"/>
      <c r="K440" s="6"/>
      <c r="L440" s="6">
        <v>0</v>
      </c>
      <c r="M440" s="6"/>
    </row>
    <row r="441" spans="2:13" ht="26.25" thickBot="1" x14ac:dyDescent="0.3">
      <c r="B441" s="455"/>
      <c r="C441" s="103" t="s">
        <v>115</v>
      </c>
      <c r="D441" s="389"/>
      <c r="E441" s="16"/>
      <c r="F441" s="386"/>
      <c r="G441" s="386"/>
      <c r="H441" s="386"/>
      <c r="I441" s="96">
        <f t="shared" si="32"/>
        <v>0</v>
      </c>
      <c r="J441" s="6"/>
      <c r="K441" s="6"/>
      <c r="L441" s="6">
        <v>0</v>
      </c>
      <c r="M441" s="6"/>
    </row>
    <row r="442" spans="2:13" ht="77.25" thickBot="1" x14ac:dyDescent="0.3">
      <c r="B442" s="106">
        <v>6</v>
      </c>
      <c r="C442" s="31" t="s">
        <v>121</v>
      </c>
      <c r="D442" s="389"/>
      <c r="E442" s="105"/>
      <c r="F442" s="105"/>
      <c r="G442" s="105"/>
      <c r="H442" s="105">
        <v>2018</v>
      </c>
      <c r="I442" s="96">
        <f t="shared" si="32"/>
        <v>0</v>
      </c>
      <c r="J442" s="6"/>
      <c r="K442" s="6"/>
      <c r="L442" s="6">
        <v>0</v>
      </c>
      <c r="M442" s="6"/>
    </row>
    <row r="443" spans="2:13" ht="51.75" thickBot="1" x14ac:dyDescent="0.3">
      <c r="B443" s="102">
        <v>7</v>
      </c>
      <c r="C443" s="31" t="s">
        <v>122</v>
      </c>
      <c r="D443" s="389"/>
      <c r="E443" s="5"/>
      <c r="F443" s="5"/>
      <c r="G443" s="5"/>
      <c r="H443" s="5">
        <v>2019</v>
      </c>
      <c r="I443" s="96">
        <f t="shared" si="32"/>
        <v>50</v>
      </c>
      <c r="J443" s="6"/>
      <c r="K443" s="6"/>
      <c r="L443" s="6">
        <v>50</v>
      </c>
      <c r="M443" s="6"/>
    </row>
    <row r="444" spans="2:13" ht="77.25" thickBot="1" x14ac:dyDescent="0.3">
      <c r="B444" s="106">
        <v>8</v>
      </c>
      <c r="C444" s="31" t="s">
        <v>123</v>
      </c>
      <c r="D444" s="389"/>
      <c r="E444" s="3"/>
      <c r="F444" s="3"/>
      <c r="G444" s="3"/>
      <c r="H444" s="3">
        <v>2020</v>
      </c>
      <c r="I444" s="96">
        <f t="shared" si="32"/>
        <v>100</v>
      </c>
      <c r="J444" s="6"/>
      <c r="K444" s="6"/>
      <c r="L444" s="107">
        <v>100</v>
      </c>
      <c r="M444" s="6"/>
    </row>
    <row r="445" spans="2:13" ht="64.5" thickBot="1" x14ac:dyDescent="0.3">
      <c r="B445" s="104">
        <v>9</v>
      </c>
      <c r="C445" s="10" t="s">
        <v>124</v>
      </c>
      <c r="D445" s="17"/>
      <c r="E445" s="6"/>
      <c r="F445" s="6"/>
      <c r="G445" s="108"/>
      <c r="H445" s="4">
        <v>2021</v>
      </c>
      <c r="I445" s="96">
        <f t="shared" si="32"/>
        <v>50</v>
      </c>
      <c r="J445" s="101"/>
      <c r="K445" s="101"/>
      <c r="L445" s="6">
        <v>50</v>
      </c>
      <c r="M445" s="101"/>
    </row>
    <row r="446" spans="2:13" ht="75.75" customHeight="1" thickBot="1" x14ac:dyDescent="0.3">
      <c r="B446" s="104">
        <v>10</v>
      </c>
      <c r="C446" s="31" t="s">
        <v>125</v>
      </c>
      <c r="D446" s="17"/>
      <c r="E446" s="6"/>
      <c r="F446" s="6"/>
      <c r="G446" s="108"/>
      <c r="H446" s="4">
        <v>2022</v>
      </c>
      <c r="I446" s="96">
        <f t="shared" si="32"/>
        <v>100</v>
      </c>
      <c r="J446" s="101"/>
      <c r="K446" s="101"/>
      <c r="L446" s="358">
        <v>100</v>
      </c>
      <c r="M446" s="101"/>
    </row>
    <row r="447" spans="2:13" ht="66" customHeight="1" thickBot="1" x14ac:dyDescent="0.3">
      <c r="B447" s="104">
        <v>11</v>
      </c>
      <c r="C447" s="31" t="s">
        <v>126</v>
      </c>
      <c r="D447" s="17"/>
      <c r="E447" s="6"/>
      <c r="F447" s="6"/>
      <c r="G447" s="108"/>
      <c r="H447" s="4">
        <v>2023</v>
      </c>
      <c r="I447" s="96">
        <f t="shared" si="32"/>
        <v>100</v>
      </c>
      <c r="J447" s="101"/>
      <c r="K447" s="101"/>
      <c r="L447" s="6">
        <v>100</v>
      </c>
      <c r="M447" s="101"/>
    </row>
    <row r="448" spans="2:13" ht="84" customHeight="1" thickBot="1" x14ac:dyDescent="0.3">
      <c r="B448" s="377">
        <v>12</v>
      </c>
      <c r="C448" s="31" t="s">
        <v>127</v>
      </c>
      <c r="D448" s="17"/>
      <c r="E448" s="6"/>
      <c r="F448" s="6"/>
      <c r="G448" s="108"/>
      <c r="H448" s="4">
        <v>2024</v>
      </c>
      <c r="I448" s="96">
        <f t="shared" si="32"/>
        <v>100</v>
      </c>
      <c r="J448" s="101"/>
      <c r="K448" s="101"/>
      <c r="L448" s="6">
        <v>100</v>
      </c>
      <c r="M448" s="101"/>
    </row>
    <row r="449" spans="1:13" ht="33.75" customHeight="1" thickBot="1" x14ac:dyDescent="0.3">
      <c r="B449" s="457"/>
      <c r="C449" s="17" t="s">
        <v>302</v>
      </c>
      <c r="D449" s="17"/>
      <c r="E449" s="221"/>
      <c r="F449" s="221"/>
      <c r="G449" s="108"/>
      <c r="H449" s="222">
        <v>2025</v>
      </c>
      <c r="I449" s="96">
        <f t="shared" si="32"/>
        <v>100</v>
      </c>
      <c r="J449" s="101"/>
      <c r="K449" s="101"/>
      <c r="L449" s="221">
        <v>100</v>
      </c>
      <c r="M449" s="101"/>
    </row>
    <row r="450" spans="1:13" ht="38.25" customHeight="1" thickBot="1" x14ac:dyDescent="0.3">
      <c r="B450" s="457"/>
      <c r="C450" s="17" t="s">
        <v>303</v>
      </c>
      <c r="D450" s="17"/>
      <c r="E450" s="221"/>
      <c r="F450" s="221"/>
      <c r="G450" s="108"/>
      <c r="H450" s="222">
        <v>2026</v>
      </c>
      <c r="I450" s="96">
        <f t="shared" si="32"/>
        <v>100</v>
      </c>
      <c r="J450" s="101"/>
      <c r="K450" s="101"/>
      <c r="L450" s="221">
        <v>100</v>
      </c>
      <c r="M450" s="101"/>
    </row>
    <row r="451" spans="1:13" ht="39" customHeight="1" thickBot="1" x14ac:dyDescent="0.3">
      <c r="B451" s="457"/>
      <c r="C451" s="17" t="s">
        <v>304</v>
      </c>
      <c r="D451" s="17"/>
      <c r="E451" s="221"/>
      <c r="F451" s="221"/>
      <c r="G451" s="108"/>
      <c r="H451" s="222">
        <v>2027</v>
      </c>
      <c r="I451" s="96">
        <f t="shared" si="32"/>
        <v>100</v>
      </c>
      <c r="J451" s="101"/>
      <c r="K451" s="101"/>
      <c r="L451" s="221">
        <v>100</v>
      </c>
      <c r="M451" s="101"/>
    </row>
    <row r="452" spans="1:13" ht="42.75" customHeight="1" thickBot="1" x14ac:dyDescent="0.3">
      <c r="B452" s="457"/>
      <c r="C452" s="17" t="s">
        <v>305</v>
      </c>
      <c r="D452" s="17"/>
      <c r="E452" s="221"/>
      <c r="F452" s="221"/>
      <c r="G452" s="108"/>
      <c r="H452" s="222">
        <v>2028</v>
      </c>
      <c r="I452" s="96">
        <f t="shared" si="32"/>
        <v>100</v>
      </c>
      <c r="J452" s="101"/>
      <c r="K452" s="101"/>
      <c r="L452" s="221">
        <v>100</v>
      </c>
      <c r="M452" s="101"/>
    </row>
    <row r="453" spans="1:13" ht="45.75" customHeight="1" thickBot="1" x14ac:dyDescent="0.3">
      <c r="B453" s="457"/>
      <c r="C453" s="17" t="s">
        <v>306</v>
      </c>
      <c r="D453" s="17"/>
      <c r="E453" s="221"/>
      <c r="F453" s="221"/>
      <c r="G453" s="108"/>
      <c r="H453" s="222">
        <v>2029</v>
      </c>
      <c r="I453" s="96">
        <f t="shared" si="32"/>
        <v>100</v>
      </c>
      <c r="J453" s="101"/>
      <c r="K453" s="101"/>
      <c r="L453" s="221">
        <v>100</v>
      </c>
      <c r="M453" s="101"/>
    </row>
    <row r="454" spans="1:13" ht="47.25" customHeight="1" thickBot="1" x14ac:dyDescent="0.3">
      <c r="B454" s="378"/>
      <c r="C454" s="17" t="s">
        <v>307</v>
      </c>
      <c r="D454" s="17"/>
      <c r="E454" s="221"/>
      <c r="F454" s="221"/>
      <c r="G454" s="108"/>
      <c r="H454" s="222">
        <v>2030</v>
      </c>
      <c r="I454" s="96">
        <f t="shared" si="32"/>
        <v>100</v>
      </c>
      <c r="J454" s="101"/>
      <c r="K454" s="101"/>
      <c r="L454" s="221">
        <v>100</v>
      </c>
      <c r="M454" s="101"/>
    </row>
    <row r="455" spans="1:13" ht="102.75" thickBot="1" x14ac:dyDescent="0.3">
      <c r="B455" s="106">
        <v>13</v>
      </c>
      <c r="C455" s="17" t="s">
        <v>128</v>
      </c>
      <c r="D455" s="47" t="s">
        <v>106</v>
      </c>
      <c r="E455" s="47" t="s">
        <v>129</v>
      </c>
      <c r="F455" s="47"/>
      <c r="G455" s="21"/>
      <c r="H455" s="188">
        <v>2014</v>
      </c>
      <c r="I455" s="96">
        <f t="shared" si="32"/>
        <v>130.19999999999999</v>
      </c>
      <c r="J455" s="6"/>
      <c r="K455" s="6"/>
      <c r="L455" s="6">
        <v>130.19999999999999</v>
      </c>
      <c r="M455" s="6"/>
    </row>
    <row r="456" spans="1:13" ht="144.75" customHeight="1" thickBot="1" x14ac:dyDescent="0.3">
      <c r="B456" s="189">
        <v>14</v>
      </c>
      <c r="C456" s="364" t="s">
        <v>325</v>
      </c>
      <c r="D456" s="365" t="s">
        <v>106</v>
      </c>
      <c r="E456" s="366" t="s">
        <v>295</v>
      </c>
      <c r="F456" s="332" t="s">
        <v>22</v>
      </c>
      <c r="G456" s="367"/>
      <c r="H456" s="368">
        <v>2023</v>
      </c>
      <c r="I456" s="369">
        <f t="shared" ref="I456:I461" si="33">J456+K456+L456+M456</f>
        <v>475.4</v>
      </c>
      <c r="J456" s="370"/>
      <c r="K456" s="370">
        <v>475.4</v>
      </c>
      <c r="L456" s="370"/>
      <c r="M456" s="367"/>
    </row>
    <row r="457" spans="1:13" ht="99" customHeight="1" thickBot="1" x14ac:dyDescent="0.3">
      <c r="A457" s="376"/>
      <c r="B457" s="377">
        <v>15</v>
      </c>
      <c r="C457" s="206" t="s">
        <v>312</v>
      </c>
      <c r="D457" s="379" t="s">
        <v>106</v>
      </c>
      <c r="E457" s="381" t="s">
        <v>297</v>
      </c>
      <c r="F457" s="396" t="s">
        <v>22</v>
      </c>
      <c r="G457" s="201"/>
      <c r="H457" s="197">
        <v>2022</v>
      </c>
      <c r="I457" s="317">
        <f t="shared" si="33"/>
        <v>86782.500000000015</v>
      </c>
      <c r="J457" s="273">
        <f>82046.5-3153.4</f>
        <v>78893.100000000006</v>
      </c>
      <c r="K457" s="273">
        <f>8114.5-311.9</f>
        <v>7802.6</v>
      </c>
      <c r="L457" s="273">
        <v>86.8</v>
      </c>
      <c r="M457" s="198"/>
    </row>
    <row r="458" spans="1:13" ht="54.75" customHeight="1" thickBot="1" x14ac:dyDescent="0.3">
      <c r="A458" s="376"/>
      <c r="B458" s="378"/>
      <c r="C458" s="206" t="s">
        <v>296</v>
      </c>
      <c r="D458" s="380"/>
      <c r="E458" s="382"/>
      <c r="F458" s="397"/>
      <c r="G458" s="103"/>
      <c r="H458" s="203">
        <v>2023</v>
      </c>
      <c r="I458" s="317">
        <f t="shared" si="33"/>
        <v>61211.799999999996</v>
      </c>
      <c r="J458" s="339">
        <v>55647</v>
      </c>
      <c r="K458" s="339">
        <v>5503.6</v>
      </c>
      <c r="L458" s="339">
        <v>61.2</v>
      </c>
      <c r="M458" s="6"/>
    </row>
    <row r="459" spans="1:13" ht="105.75" customHeight="1" thickBot="1" x14ac:dyDescent="0.3">
      <c r="A459" s="204"/>
      <c r="B459" s="377">
        <v>16</v>
      </c>
      <c r="C459" s="205" t="s">
        <v>298</v>
      </c>
      <c r="D459" s="396" t="s">
        <v>106</v>
      </c>
      <c r="E459" s="396" t="s">
        <v>297</v>
      </c>
      <c r="F459" s="396" t="s">
        <v>22</v>
      </c>
      <c r="G459" s="17"/>
      <c r="H459" s="284">
        <v>2022</v>
      </c>
      <c r="I459" s="318">
        <f t="shared" ref="I459" si="34">J459+K459+L459+M459</f>
        <v>3949.9</v>
      </c>
      <c r="J459" s="319"/>
      <c r="K459" s="320">
        <f>600+3346</f>
        <v>3946</v>
      </c>
      <c r="L459" s="319">
        <v>3.9</v>
      </c>
      <c r="M459" s="272"/>
    </row>
    <row r="460" spans="1:13" ht="54.75" customHeight="1" thickBot="1" x14ac:dyDescent="0.3">
      <c r="A460" s="204"/>
      <c r="B460" s="378"/>
      <c r="C460" s="206" t="s">
        <v>296</v>
      </c>
      <c r="D460" s="397"/>
      <c r="E460" s="397"/>
      <c r="F460" s="397"/>
      <c r="G460" s="17"/>
      <c r="H460" s="289">
        <v>2023</v>
      </c>
      <c r="I460" s="317">
        <f t="shared" si="33"/>
        <v>5151.5999999999995</v>
      </c>
      <c r="J460" s="339"/>
      <c r="K460" s="357">
        <v>5146.3999999999996</v>
      </c>
      <c r="L460" s="339">
        <v>5.2</v>
      </c>
      <c r="M460" s="6"/>
    </row>
    <row r="461" spans="1:13" ht="108" customHeight="1" thickBot="1" x14ac:dyDescent="0.3">
      <c r="A461" s="204"/>
      <c r="B461" s="288">
        <v>17</v>
      </c>
      <c r="C461" s="330" t="s">
        <v>313</v>
      </c>
      <c r="D461" s="331" t="s">
        <v>106</v>
      </c>
      <c r="E461" s="331" t="s">
        <v>297</v>
      </c>
      <c r="F461" s="331" t="s">
        <v>22</v>
      </c>
      <c r="G461" s="332"/>
      <c r="H461" s="333">
        <v>2022</v>
      </c>
      <c r="I461" s="334">
        <f t="shared" si="33"/>
        <v>0</v>
      </c>
      <c r="J461" s="335"/>
      <c r="K461" s="336"/>
      <c r="L461" s="335">
        <f>75-75</f>
        <v>0</v>
      </c>
      <c r="M461" s="337"/>
    </row>
    <row r="462" spans="1:13" ht="16.5" thickBot="1" x14ac:dyDescent="0.3">
      <c r="B462" s="109"/>
      <c r="C462" s="435" t="s">
        <v>53</v>
      </c>
      <c r="D462" s="393"/>
      <c r="E462" s="435"/>
      <c r="F462" s="109"/>
      <c r="G462" s="39"/>
      <c r="H462" s="110">
        <v>2014</v>
      </c>
      <c r="I462" s="39">
        <v>640.20000000000005</v>
      </c>
      <c r="J462" s="39">
        <v>400</v>
      </c>
      <c r="K462" s="39">
        <v>0</v>
      </c>
      <c r="L462" s="39">
        <v>240.2</v>
      </c>
      <c r="M462" s="39">
        <v>0</v>
      </c>
    </row>
    <row r="463" spans="1:13" ht="15.75" thickBot="1" x14ac:dyDescent="0.3">
      <c r="B463" s="109"/>
      <c r="C463" s="111"/>
      <c r="D463" s="111"/>
      <c r="E463" s="111"/>
      <c r="F463" s="111"/>
      <c r="G463" s="39"/>
      <c r="H463" s="39">
        <v>2015</v>
      </c>
      <c r="I463" s="39">
        <v>0</v>
      </c>
      <c r="J463" s="39">
        <v>0</v>
      </c>
      <c r="K463" s="39">
        <v>0</v>
      </c>
      <c r="L463" s="39">
        <v>0</v>
      </c>
      <c r="M463" s="39">
        <v>0</v>
      </c>
    </row>
    <row r="464" spans="1:13" ht="15.75" thickBot="1" x14ac:dyDescent="0.3">
      <c r="B464" s="109"/>
      <c r="C464" s="111"/>
      <c r="D464" s="111"/>
      <c r="E464" s="111"/>
      <c r="F464" s="111"/>
      <c r="G464" s="39"/>
      <c r="H464" s="39">
        <v>2016</v>
      </c>
      <c r="I464" s="112">
        <v>95837.8</v>
      </c>
      <c r="J464" s="39">
        <v>0</v>
      </c>
      <c r="K464" s="112">
        <v>95537.8</v>
      </c>
      <c r="L464" s="39">
        <v>300</v>
      </c>
      <c r="M464" s="39">
        <v>0</v>
      </c>
    </row>
    <row r="465" spans="2:13" ht="15.75" thickBot="1" x14ac:dyDescent="0.3">
      <c r="B465" s="109"/>
      <c r="C465" s="111"/>
      <c r="D465" s="111"/>
      <c r="E465" s="111"/>
      <c r="F465" s="111"/>
      <c r="G465" s="39"/>
      <c r="H465" s="39">
        <v>2017</v>
      </c>
      <c r="I465" s="112">
        <v>560884.4</v>
      </c>
      <c r="J465" s="39">
        <v>0</v>
      </c>
      <c r="K465" s="112">
        <v>511213.7</v>
      </c>
      <c r="L465" s="112">
        <v>49670.7</v>
      </c>
      <c r="M465" s="39">
        <v>0</v>
      </c>
    </row>
    <row r="466" spans="2:13" ht="15.75" thickBot="1" x14ac:dyDescent="0.3">
      <c r="B466" s="109"/>
      <c r="C466" s="111"/>
      <c r="D466" s="111"/>
      <c r="E466" s="111"/>
      <c r="F466" s="111"/>
      <c r="G466" s="39"/>
      <c r="H466" s="39">
        <v>2018</v>
      </c>
      <c r="I466" s="112">
        <f t="shared" ref="I466:I478" si="35">J466+K466+L466+M466</f>
        <v>218046.02562999999</v>
      </c>
      <c r="J466" s="39">
        <v>0</v>
      </c>
      <c r="K466" s="112">
        <f t="shared" ref="K466:L469" si="36">K415+K442</f>
        <v>168996.87747000001</v>
      </c>
      <c r="L466" s="112">
        <f t="shared" si="36"/>
        <v>49049.148159999997</v>
      </c>
      <c r="M466" s="39">
        <v>0</v>
      </c>
    </row>
    <row r="467" spans="2:13" ht="15.75" thickBot="1" x14ac:dyDescent="0.3">
      <c r="B467" s="109"/>
      <c r="C467" s="111"/>
      <c r="D467" s="111"/>
      <c r="E467" s="111"/>
      <c r="F467" s="111"/>
      <c r="G467" s="39"/>
      <c r="H467" s="39">
        <v>2019</v>
      </c>
      <c r="I467" s="112">
        <f t="shared" si="35"/>
        <v>8678.1</v>
      </c>
      <c r="J467" s="39">
        <v>0</v>
      </c>
      <c r="K467" s="112">
        <f t="shared" si="36"/>
        <v>0</v>
      </c>
      <c r="L467" s="112">
        <f t="shared" si="36"/>
        <v>8678.1</v>
      </c>
      <c r="M467" s="39">
        <v>0</v>
      </c>
    </row>
    <row r="468" spans="2:13" ht="15.75" thickBot="1" x14ac:dyDescent="0.3">
      <c r="B468" s="109"/>
      <c r="C468" s="111"/>
      <c r="D468" s="111"/>
      <c r="E468" s="111"/>
      <c r="F468" s="111"/>
      <c r="G468" s="39"/>
      <c r="H468" s="113">
        <v>2020</v>
      </c>
      <c r="I468" s="112">
        <f t="shared" si="35"/>
        <v>100</v>
      </c>
      <c r="J468" s="39">
        <v>0</v>
      </c>
      <c r="K468" s="112">
        <f t="shared" si="36"/>
        <v>0</v>
      </c>
      <c r="L468" s="112">
        <f t="shared" si="36"/>
        <v>100</v>
      </c>
      <c r="M468" s="39">
        <v>0</v>
      </c>
    </row>
    <row r="469" spans="2:13" ht="15.75" thickBot="1" x14ac:dyDescent="0.3">
      <c r="B469" s="109"/>
      <c r="C469" s="111"/>
      <c r="D469" s="111"/>
      <c r="E469" s="111"/>
      <c r="F469" s="111"/>
      <c r="G469" s="39"/>
      <c r="H469" s="114">
        <v>2021</v>
      </c>
      <c r="I469" s="112">
        <f t="shared" si="35"/>
        <v>50</v>
      </c>
      <c r="J469" s="39">
        <v>0</v>
      </c>
      <c r="K469" s="112">
        <f t="shared" si="36"/>
        <v>0</v>
      </c>
      <c r="L469" s="112">
        <f t="shared" si="36"/>
        <v>50</v>
      </c>
      <c r="M469" s="39">
        <v>0</v>
      </c>
    </row>
    <row r="470" spans="2:13" ht="15.75" thickBot="1" x14ac:dyDescent="0.3">
      <c r="B470" s="109"/>
      <c r="C470" s="111"/>
      <c r="D470" s="111"/>
      <c r="E470" s="111"/>
      <c r="F470" s="111"/>
      <c r="G470" s="39"/>
      <c r="H470" s="114">
        <v>2022</v>
      </c>
      <c r="I470" s="112">
        <f>J470+K470+L470+M470</f>
        <v>90832.400000000009</v>
      </c>
      <c r="J470" s="39">
        <f>J457</f>
        <v>78893.100000000006</v>
      </c>
      <c r="K470" s="112">
        <f>K457+K459+K461</f>
        <v>11748.6</v>
      </c>
      <c r="L470" s="112">
        <f>L419+L446+L457+L459+L461</f>
        <v>190.70000000000002</v>
      </c>
      <c r="M470" s="39">
        <v>0</v>
      </c>
    </row>
    <row r="471" spans="2:13" ht="15.75" thickBot="1" x14ac:dyDescent="0.3">
      <c r="B471" s="109"/>
      <c r="C471" s="111"/>
      <c r="D471" s="111"/>
      <c r="E471" s="111"/>
      <c r="F471" s="111"/>
      <c r="G471" s="39"/>
      <c r="H471" s="114">
        <v>2023</v>
      </c>
      <c r="I471" s="338">
        <f t="shared" si="35"/>
        <v>66938.799999999988</v>
      </c>
      <c r="J471" s="361">
        <f>J458</f>
        <v>55647</v>
      </c>
      <c r="K471" s="338">
        <f>K458+K460+K456</f>
        <v>11125.4</v>
      </c>
      <c r="L471" s="338">
        <f>L420+L447+L458+L460</f>
        <v>166.39999999999998</v>
      </c>
      <c r="M471" s="361">
        <v>0</v>
      </c>
    </row>
    <row r="472" spans="2:13" ht="15.75" thickBot="1" x14ac:dyDescent="0.3">
      <c r="B472" s="109"/>
      <c r="C472" s="111"/>
      <c r="D472" s="111"/>
      <c r="E472" s="111"/>
      <c r="F472" s="111"/>
      <c r="G472" s="39"/>
      <c r="H472" s="266">
        <v>2024</v>
      </c>
      <c r="I472" s="112">
        <f t="shared" si="35"/>
        <v>100</v>
      </c>
      <c r="J472" s="39">
        <f>J456</f>
        <v>0</v>
      </c>
      <c r="K472" s="112">
        <f>K421+K448</f>
        <v>0</v>
      </c>
      <c r="L472" s="112">
        <f>L421+L448+L456</f>
        <v>100</v>
      </c>
      <c r="M472" s="39">
        <v>0</v>
      </c>
    </row>
    <row r="473" spans="2:13" ht="15.75" thickBot="1" x14ac:dyDescent="0.3">
      <c r="B473" s="119"/>
      <c r="C473" s="111"/>
      <c r="D473" s="111"/>
      <c r="E473" s="111"/>
      <c r="F473" s="111"/>
      <c r="G473" s="39"/>
      <c r="H473" s="128">
        <v>2025</v>
      </c>
      <c r="I473" s="112">
        <f t="shared" si="35"/>
        <v>100</v>
      </c>
      <c r="J473" s="39">
        <v>0</v>
      </c>
      <c r="K473" s="112">
        <f>K449</f>
        <v>0</v>
      </c>
      <c r="L473" s="112">
        <f>L449</f>
        <v>100</v>
      </c>
      <c r="M473" s="39">
        <v>0</v>
      </c>
    </row>
    <row r="474" spans="2:13" ht="15.75" thickBot="1" x14ac:dyDescent="0.3">
      <c r="B474" s="119"/>
      <c r="C474" s="111"/>
      <c r="D474" s="111"/>
      <c r="E474" s="111"/>
      <c r="F474" s="111"/>
      <c r="G474" s="39"/>
      <c r="H474" s="128">
        <v>2026</v>
      </c>
      <c r="I474" s="112">
        <f t="shared" si="35"/>
        <v>100</v>
      </c>
      <c r="J474" s="39">
        <v>0</v>
      </c>
      <c r="K474" s="112">
        <v>0</v>
      </c>
      <c r="L474" s="112">
        <f>L450</f>
        <v>100</v>
      </c>
      <c r="M474" s="39">
        <v>0</v>
      </c>
    </row>
    <row r="475" spans="2:13" ht="15.75" thickBot="1" x14ac:dyDescent="0.3">
      <c r="B475" s="119"/>
      <c r="C475" s="111"/>
      <c r="D475" s="111"/>
      <c r="E475" s="111"/>
      <c r="F475" s="111"/>
      <c r="G475" s="39"/>
      <c r="H475" s="128">
        <v>2027</v>
      </c>
      <c r="I475" s="112">
        <f t="shared" si="35"/>
        <v>100</v>
      </c>
      <c r="J475" s="39">
        <f>J460</f>
        <v>0</v>
      </c>
      <c r="K475" s="112">
        <v>0</v>
      </c>
      <c r="L475" s="112">
        <f>L451</f>
        <v>100</v>
      </c>
      <c r="M475" s="39">
        <v>0</v>
      </c>
    </row>
    <row r="476" spans="2:13" ht="15.75" thickBot="1" x14ac:dyDescent="0.3">
      <c r="B476" s="119"/>
      <c r="C476" s="111"/>
      <c r="D476" s="111"/>
      <c r="E476" s="111"/>
      <c r="F476" s="111"/>
      <c r="G476" s="39"/>
      <c r="H476" s="128">
        <v>2028</v>
      </c>
      <c r="I476" s="112">
        <f t="shared" si="35"/>
        <v>100</v>
      </c>
      <c r="J476" s="39">
        <v>0</v>
      </c>
      <c r="K476" s="112">
        <f>K425+K452+K462</f>
        <v>0</v>
      </c>
      <c r="L476" s="112">
        <f>L452</f>
        <v>100</v>
      </c>
      <c r="M476" s="39">
        <v>0</v>
      </c>
    </row>
    <row r="477" spans="2:13" ht="15.75" thickBot="1" x14ac:dyDescent="0.3">
      <c r="B477" s="119"/>
      <c r="C477" s="111"/>
      <c r="D477" s="111"/>
      <c r="E477" s="111"/>
      <c r="F477" s="111"/>
      <c r="G477" s="39"/>
      <c r="H477" s="128">
        <v>2029</v>
      </c>
      <c r="I477" s="112">
        <f t="shared" si="35"/>
        <v>100</v>
      </c>
      <c r="J477" s="39">
        <f t="shared" ref="J477:J478" si="37">J463</f>
        <v>0</v>
      </c>
      <c r="K477" s="112">
        <f>K426+K453+K463</f>
        <v>0</v>
      </c>
      <c r="L477" s="112">
        <f>L453</f>
        <v>100</v>
      </c>
      <c r="M477" s="39">
        <v>0</v>
      </c>
    </row>
    <row r="478" spans="2:13" ht="15.75" thickBot="1" x14ac:dyDescent="0.3">
      <c r="B478" s="119"/>
      <c r="C478" s="111"/>
      <c r="D478" s="111"/>
      <c r="E478" s="111"/>
      <c r="F478" s="111"/>
      <c r="G478" s="39"/>
      <c r="H478" s="128">
        <v>2030</v>
      </c>
      <c r="I478" s="112">
        <f t="shared" si="35"/>
        <v>100</v>
      </c>
      <c r="J478" s="39">
        <f t="shared" si="37"/>
        <v>0</v>
      </c>
      <c r="K478" s="112">
        <v>0</v>
      </c>
      <c r="L478" s="112">
        <f>L454</f>
        <v>100</v>
      </c>
      <c r="M478" s="39">
        <v>0</v>
      </c>
    </row>
    <row r="479" spans="2:13" ht="16.5" customHeight="1" thickBot="1" x14ac:dyDescent="0.3">
      <c r="B479" s="456" t="s">
        <v>130</v>
      </c>
      <c r="C479" s="456"/>
      <c r="D479" s="456"/>
      <c r="E479" s="456"/>
      <c r="F479" s="456"/>
      <c r="G479" s="456"/>
      <c r="H479" s="456"/>
      <c r="I479" s="456"/>
      <c r="J479" s="456"/>
      <c r="K479" s="456"/>
      <c r="L479" s="456"/>
      <c r="M479" s="456"/>
    </row>
    <row r="480" spans="2:13" ht="127.5" customHeight="1" thickBot="1" x14ac:dyDescent="0.3">
      <c r="B480" s="377">
        <v>1</v>
      </c>
      <c r="C480" s="187" t="s">
        <v>294</v>
      </c>
      <c r="D480" s="396" t="s">
        <v>131</v>
      </c>
      <c r="E480" s="458" t="s">
        <v>132</v>
      </c>
      <c r="F480" s="396" t="s">
        <v>39</v>
      </c>
      <c r="G480" s="6">
        <v>7</v>
      </c>
      <c r="H480" s="6">
        <v>2014</v>
      </c>
      <c r="I480" s="6">
        <v>0</v>
      </c>
      <c r="J480" s="6"/>
      <c r="K480" s="6"/>
      <c r="L480" s="6">
        <v>0</v>
      </c>
      <c r="M480" s="6"/>
    </row>
    <row r="481" spans="2:13" ht="26.25" thickBot="1" x14ac:dyDescent="0.3">
      <c r="B481" s="457"/>
      <c r="C481" s="56" t="s">
        <v>133</v>
      </c>
      <c r="D481" s="394"/>
      <c r="E481" s="413"/>
      <c r="F481" s="394"/>
      <c r="G481" s="386">
        <v>7</v>
      </c>
      <c r="H481" s="6">
        <v>2015</v>
      </c>
      <c r="I481" s="6">
        <v>0</v>
      </c>
      <c r="J481" s="6"/>
      <c r="K481" s="6"/>
      <c r="L481" s="6">
        <v>0</v>
      </c>
      <c r="M481" s="6"/>
    </row>
    <row r="482" spans="2:13" ht="26.25" thickBot="1" x14ac:dyDescent="0.3">
      <c r="B482" s="457"/>
      <c r="C482" s="115" t="s">
        <v>134</v>
      </c>
      <c r="D482" s="394"/>
      <c r="E482" s="413"/>
      <c r="F482" s="394"/>
      <c r="G482" s="386"/>
      <c r="H482" s="6">
        <v>2015</v>
      </c>
      <c r="I482" s="6">
        <v>0</v>
      </c>
      <c r="J482" s="6"/>
      <c r="K482" s="6"/>
      <c r="L482" s="6">
        <v>0</v>
      </c>
      <c r="M482" s="6"/>
    </row>
    <row r="483" spans="2:13" ht="26.25" thickBot="1" x14ac:dyDescent="0.3">
      <c r="B483" s="457"/>
      <c r="C483" s="56" t="s">
        <v>133</v>
      </c>
      <c r="D483" s="394"/>
      <c r="E483" s="413"/>
      <c r="F483" s="394"/>
      <c r="G483" s="386">
        <v>7</v>
      </c>
      <c r="H483" s="6">
        <v>2016</v>
      </c>
      <c r="I483" s="6">
        <v>0</v>
      </c>
      <c r="J483" s="6"/>
      <c r="K483" s="6"/>
      <c r="L483" s="6">
        <v>0</v>
      </c>
      <c r="M483" s="6"/>
    </row>
    <row r="484" spans="2:13" ht="26.25" thickBot="1" x14ac:dyDescent="0.3">
      <c r="B484" s="457"/>
      <c r="C484" s="115" t="s">
        <v>134</v>
      </c>
      <c r="D484" s="394"/>
      <c r="E484" s="413"/>
      <c r="F484" s="394"/>
      <c r="G484" s="386"/>
      <c r="H484" s="6">
        <v>2016</v>
      </c>
      <c r="I484" s="6">
        <v>0</v>
      </c>
      <c r="J484" s="6"/>
      <c r="K484" s="6"/>
      <c r="L484" s="6">
        <v>0</v>
      </c>
      <c r="M484" s="6"/>
    </row>
    <row r="485" spans="2:13" ht="39" thickBot="1" x14ac:dyDescent="0.3">
      <c r="B485" s="457"/>
      <c r="C485" s="56" t="s">
        <v>135</v>
      </c>
      <c r="D485" s="394"/>
      <c r="E485" s="413"/>
      <c r="F485" s="394"/>
      <c r="G485" s="51">
        <v>1</v>
      </c>
      <c r="H485" s="6">
        <v>2016</v>
      </c>
      <c r="I485" s="6">
        <v>25</v>
      </c>
      <c r="J485" s="6"/>
      <c r="K485" s="6"/>
      <c r="L485" s="6">
        <v>25</v>
      </c>
      <c r="M485" s="6"/>
    </row>
    <row r="486" spans="2:13" ht="26.25" thickBot="1" x14ac:dyDescent="0.3">
      <c r="B486" s="457"/>
      <c r="C486" s="116" t="s">
        <v>133</v>
      </c>
      <c r="D486" s="394"/>
      <c r="E486" s="413"/>
      <c r="F486" s="394"/>
      <c r="G486" s="386">
        <v>7</v>
      </c>
      <c r="H486" s="6">
        <v>2017</v>
      </c>
      <c r="I486" s="6">
        <v>0</v>
      </c>
      <c r="J486" s="6"/>
      <c r="K486" s="6"/>
      <c r="L486" s="6">
        <v>0</v>
      </c>
      <c r="M486" s="6"/>
    </row>
    <row r="487" spans="2:13" ht="26.25" thickBot="1" x14ac:dyDescent="0.3">
      <c r="B487" s="457"/>
      <c r="C487" s="115" t="s">
        <v>134</v>
      </c>
      <c r="D487" s="394"/>
      <c r="E487" s="413"/>
      <c r="F487" s="394"/>
      <c r="G487" s="386"/>
      <c r="H487" s="6">
        <v>2017</v>
      </c>
      <c r="I487" s="6">
        <v>0</v>
      </c>
      <c r="J487" s="6"/>
      <c r="K487" s="6"/>
      <c r="L487" s="6">
        <v>0</v>
      </c>
      <c r="M487" s="6"/>
    </row>
    <row r="488" spans="2:13" ht="26.25" thickBot="1" x14ac:dyDescent="0.3">
      <c r="B488" s="457"/>
      <c r="C488" s="56" t="s">
        <v>133</v>
      </c>
      <c r="D488" s="394"/>
      <c r="E488" s="413"/>
      <c r="F488" s="394"/>
      <c r="G488" s="386">
        <v>4</v>
      </c>
      <c r="H488" s="6">
        <v>2018</v>
      </c>
      <c r="I488" s="6">
        <v>0</v>
      </c>
      <c r="J488" s="6"/>
      <c r="K488" s="6"/>
      <c r="L488" s="6">
        <v>0</v>
      </c>
      <c r="M488" s="6"/>
    </row>
    <row r="489" spans="2:13" ht="26.25" thickBot="1" x14ac:dyDescent="0.3">
      <c r="B489" s="457"/>
      <c r="C489" s="115" t="s">
        <v>134</v>
      </c>
      <c r="D489" s="394"/>
      <c r="E489" s="413"/>
      <c r="F489" s="394"/>
      <c r="G489" s="386"/>
      <c r="H489" s="6">
        <v>2018</v>
      </c>
      <c r="I489" s="6">
        <v>0</v>
      </c>
      <c r="J489" s="6"/>
      <c r="K489" s="6"/>
      <c r="L489" s="6">
        <v>0</v>
      </c>
      <c r="M489" s="6"/>
    </row>
    <row r="490" spans="2:13" ht="26.25" thickBot="1" x14ac:dyDescent="0.3">
      <c r="B490" s="457"/>
      <c r="C490" s="56" t="s">
        <v>133</v>
      </c>
      <c r="D490" s="394"/>
      <c r="E490" s="413"/>
      <c r="F490" s="394"/>
      <c r="G490" s="386">
        <v>4</v>
      </c>
      <c r="H490" s="386">
        <v>2019</v>
      </c>
      <c r="I490" s="386">
        <f>J490+K490+L490+M490</f>
        <v>0</v>
      </c>
      <c r="J490" s="386"/>
      <c r="K490" s="386"/>
      <c r="L490" s="386">
        <v>0</v>
      </c>
      <c r="M490" s="386"/>
    </row>
    <row r="491" spans="2:13" ht="28.5" customHeight="1" thickBot="1" x14ac:dyDescent="0.3">
      <c r="B491" s="457"/>
      <c r="C491" s="115" t="s">
        <v>134</v>
      </c>
      <c r="D491" s="394"/>
      <c r="E491" s="413"/>
      <c r="F491" s="394"/>
      <c r="G491" s="386"/>
      <c r="H491" s="386"/>
      <c r="I491" s="386"/>
      <c r="J491" s="386"/>
      <c r="K491" s="386"/>
      <c r="L491" s="386"/>
      <c r="M491" s="386"/>
    </row>
    <row r="492" spans="2:13" ht="26.25" thickBot="1" x14ac:dyDescent="0.3">
      <c r="B492" s="457"/>
      <c r="C492" s="56" t="s">
        <v>133</v>
      </c>
      <c r="D492" s="394"/>
      <c r="E492" s="413"/>
      <c r="F492" s="394"/>
      <c r="G492" s="386">
        <v>4</v>
      </c>
      <c r="H492" s="386">
        <v>2020</v>
      </c>
      <c r="I492" s="386">
        <f>J492+K492+L492+M492</f>
        <v>420</v>
      </c>
      <c r="J492" s="386"/>
      <c r="K492" s="386"/>
      <c r="L492" s="461">
        <f>220+200</f>
        <v>420</v>
      </c>
      <c r="M492" s="386"/>
    </row>
    <row r="493" spans="2:13" ht="26.25" thickBot="1" x14ac:dyDescent="0.3">
      <c r="B493" s="457"/>
      <c r="C493" s="115" t="s">
        <v>134</v>
      </c>
      <c r="D493" s="394"/>
      <c r="E493" s="413"/>
      <c r="F493" s="394"/>
      <c r="G493" s="386"/>
      <c r="H493" s="386"/>
      <c r="I493" s="386"/>
      <c r="J493" s="386"/>
      <c r="K493" s="386"/>
      <c r="L493" s="461"/>
      <c r="M493" s="386"/>
    </row>
    <row r="494" spans="2:13" ht="26.25" thickBot="1" x14ac:dyDescent="0.3">
      <c r="B494" s="457"/>
      <c r="C494" s="56" t="s">
        <v>133</v>
      </c>
      <c r="D494" s="394"/>
      <c r="E494" s="413"/>
      <c r="F494" s="394"/>
      <c r="G494" s="386">
        <v>4</v>
      </c>
      <c r="H494" s="386">
        <v>2021</v>
      </c>
      <c r="I494" s="386">
        <f>J494+K494+L494+M494</f>
        <v>220</v>
      </c>
      <c r="J494" s="386"/>
      <c r="K494" s="386"/>
      <c r="L494" s="386">
        <v>220</v>
      </c>
      <c r="M494" s="386"/>
    </row>
    <row r="495" spans="2:13" ht="26.25" thickBot="1" x14ac:dyDescent="0.3">
      <c r="B495" s="457"/>
      <c r="C495" s="115" t="s">
        <v>134</v>
      </c>
      <c r="D495" s="394"/>
      <c r="E495" s="413"/>
      <c r="F495" s="394"/>
      <c r="G495" s="386"/>
      <c r="H495" s="386"/>
      <c r="I495" s="386"/>
      <c r="J495" s="386"/>
      <c r="K495" s="386"/>
      <c r="L495" s="386"/>
      <c r="M495" s="386"/>
    </row>
    <row r="496" spans="2:13" ht="26.25" thickBot="1" x14ac:dyDescent="0.3">
      <c r="B496" s="457"/>
      <c r="C496" s="56" t="s">
        <v>133</v>
      </c>
      <c r="D496" s="394"/>
      <c r="E496" s="413"/>
      <c r="F496" s="394"/>
      <c r="G496" s="386">
        <v>3</v>
      </c>
      <c r="H496" s="3">
        <v>2022</v>
      </c>
      <c r="I496" s="386">
        <f>J496+K496+L496+M496</f>
        <v>0</v>
      </c>
      <c r="J496" s="3"/>
      <c r="K496" s="3"/>
      <c r="L496" s="386">
        <v>0</v>
      </c>
      <c r="M496" s="117"/>
    </row>
    <row r="497" spans="2:13" ht="26.25" thickBot="1" x14ac:dyDescent="0.3">
      <c r="B497" s="457"/>
      <c r="C497" s="115" t="s">
        <v>134</v>
      </c>
      <c r="D497" s="394"/>
      <c r="E497" s="413"/>
      <c r="F497" s="394"/>
      <c r="G497" s="386"/>
      <c r="H497" s="105"/>
      <c r="I497" s="386"/>
      <c r="J497" s="105"/>
      <c r="K497" s="105"/>
      <c r="L497" s="386"/>
      <c r="M497" s="118"/>
    </row>
    <row r="498" spans="2:13" ht="26.25" thickBot="1" x14ac:dyDescent="0.3">
      <c r="B498" s="457"/>
      <c r="C498" s="56" t="s">
        <v>133</v>
      </c>
      <c r="D498" s="394"/>
      <c r="E498" s="413"/>
      <c r="F498" s="394"/>
      <c r="G498" s="386">
        <v>3</v>
      </c>
      <c r="H498" s="3">
        <v>2023</v>
      </c>
      <c r="I498" s="386">
        <f>J498+K498+L498+M498</f>
        <v>110</v>
      </c>
      <c r="J498" s="3"/>
      <c r="K498" s="3"/>
      <c r="L498" s="460">
        <v>110</v>
      </c>
      <c r="M498" s="117"/>
    </row>
    <row r="499" spans="2:13" ht="26.25" thickBot="1" x14ac:dyDescent="0.3">
      <c r="B499" s="457"/>
      <c r="C499" s="115" t="s">
        <v>134</v>
      </c>
      <c r="D499" s="394"/>
      <c r="E499" s="413"/>
      <c r="F499" s="394"/>
      <c r="G499" s="386"/>
      <c r="H499" s="105"/>
      <c r="I499" s="386"/>
      <c r="J499" s="105"/>
      <c r="K499" s="105"/>
      <c r="L499" s="460"/>
      <c r="M499" s="118"/>
    </row>
    <row r="500" spans="2:13" ht="26.25" thickBot="1" x14ac:dyDescent="0.3">
      <c r="B500" s="457"/>
      <c r="C500" s="115" t="s">
        <v>133</v>
      </c>
      <c r="D500" s="394"/>
      <c r="E500" s="413"/>
      <c r="F500" s="394"/>
      <c r="G500" s="386">
        <v>3</v>
      </c>
      <c r="H500" s="3">
        <v>2024</v>
      </c>
      <c r="I500" s="386">
        <f>J500+K500+L500+M500</f>
        <v>110</v>
      </c>
      <c r="J500" s="3"/>
      <c r="K500" s="3"/>
      <c r="L500" s="386">
        <v>110</v>
      </c>
      <c r="M500" s="117"/>
    </row>
    <row r="501" spans="2:13" ht="26.25" thickBot="1" x14ac:dyDescent="0.3">
      <c r="B501" s="457"/>
      <c r="C501" s="115" t="s">
        <v>134</v>
      </c>
      <c r="D501" s="394"/>
      <c r="E501" s="413"/>
      <c r="F501" s="394"/>
      <c r="G501" s="386"/>
      <c r="H501" s="105"/>
      <c r="I501" s="386"/>
      <c r="J501" s="105"/>
      <c r="K501" s="105"/>
      <c r="L501" s="386"/>
      <c r="M501" s="118"/>
    </row>
    <row r="502" spans="2:13" ht="39" thickBot="1" x14ac:dyDescent="0.3">
      <c r="B502" s="457"/>
      <c r="C502" s="115" t="s">
        <v>299</v>
      </c>
      <c r="D502" s="394"/>
      <c r="E502" s="413"/>
      <c r="F502" s="394"/>
      <c r="G502" s="225"/>
      <c r="H502" s="221">
        <v>2025</v>
      </c>
      <c r="I502" s="221">
        <f>J502+K502+L502+M502</f>
        <v>110</v>
      </c>
      <c r="J502" s="221"/>
      <c r="K502" s="221"/>
      <c r="L502" s="221">
        <v>110</v>
      </c>
      <c r="M502" s="267"/>
    </row>
    <row r="503" spans="2:13" ht="39" thickBot="1" x14ac:dyDescent="0.3">
      <c r="B503" s="457"/>
      <c r="C503" s="115" t="s">
        <v>299</v>
      </c>
      <c r="D503" s="394"/>
      <c r="E503" s="413"/>
      <c r="F503" s="394"/>
      <c r="G503" s="225"/>
      <c r="H503" s="221">
        <v>2026</v>
      </c>
      <c r="I503" s="221">
        <f t="shared" ref="I503:I507" si="38">J503+K503+L503+M503</f>
        <v>110</v>
      </c>
      <c r="J503" s="221"/>
      <c r="K503" s="221"/>
      <c r="L503" s="221">
        <v>110</v>
      </c>
      <c r="M503" s="267"/>
    </row>
    <row r="504" spans="2:13" ht="39" thickBot="1" x14ac:dyDescent="0.3">
      <c r="B504" s="457"/>
      <c r="C504" s="115" t="s">
        <v>299</v>
      </c>
      <c r="D504" s="394"/>
      <c r="E504" s="413"/>
      <c r="F504" s="394"/>
      <c r="G504" s="225"/>
      <c r="H504" s="221">
        <v>2027</v>
      </c>
      <c r="I504" s="221">
        <f t="shared" si="38"/>
        <v>110</v>
      </c>
      <c r="J504" s="221"/>
      <c r="K504" s="221"/>
      <c r="L504" s="221">
        <v>110</v>
      </c>
      <c r="M504" s="267"/>
    </row>
    <row r="505" spans="2:13" ht="39" thickBot="1" x14ac:dyDescent="0.3">
      <c r="B505" s="457"/>
      <c r="C505" s="115" t="s">
        <v>299</v>
      </c>
      <c r="D505" s="394"/>
      <c r="E505" s="413"/>
      <c r="F505" s="394"/>
      <c r="G505" s="225"/>
      <c r="H505" s="221">
        <v>2028</v>
      </c>
      <c r="I505" s="221">
        <f t="shared" si="38"/>
        <v>110</v>
      </c>
      <c r="J505" s="221"/>
      <c r="K505" s="221"/>
      <c r="L505" s="221">
        <v>110</v>
      </c>
      <c r="M505" s="267"/>
    </row>
    <row r="506" spans="2:13" ht="39" thickBot="1" x14ac:dyDescent="0.3">
      <c r="B506" s="457"/>
      <c r="C506" s="115" t="s">
        <v>299</v>
      </c>
      <c r="D506" s="394"/>
      <c r="E506" s="413"/>
      <c r="F506" s="394"/>
      <c r="G506" s="225"/>
      <c r="H506" s="221">
        <v>2029</v>
      </c>
      <c r="I506" s="221">
        <f t="shared" si="38"/>
        <v>110</v>
      </c>
      <c r="J506" s="221"/>
      <c r="K506" s="221"/>
      <c r="L506" s="221">
        <v>110</v>
      </c>
      <c r="M506" s="267"/>
    </row>
    <row r="507" spans="2:13" ht="39" thickBot="1" x14ac:dyDescent="0.3">
      <c r="B507" s="378"/>
      <c r="C507" s="115" t="s">
        <v>299</v>
      </c>
      <c r="D507" s="397"/>
      <c r="E507" s="459"/>
      <c r="F507" s="397"/>
      <c r="G507" s="225"/>
      <c r="H507" s="221">
        <v>2030</v>
      </c>
      <c r="I507" s="221">
        <f t="shared" si="38"/>
        <v>110</v>
      </c>
      <c r="J507" s="221"/>
      <c r="K507" s="221"/>
      <c r="L507" s="221">
        <v>110</v>
      </c>
      <c r="M507" s="267"/>
    </row>
    <row r="508" spans="2:13" ht="16.5" thickBot="1" x14ac:dyDescent="0.3">
      <c r="B508" s="31"/>
      <c r="C508" s="393" t="s">
        <v>53</v>
      </c>
      <c r="D508" s="393"/>
      <c r="E508" s="393"/>
      <c r="F508" s="119"/>
      <c r="G508" s="120"/>
      <c r="H508" s="39">
        <v>2014</v>
      </c>
      <c r="I508" s="39">
        <v>0</v>
      </c>
      <c r="J508" s="39">
        <v>0</v>
      </c>
      <c r="K508" s="39">
        <v>0</v>
      </c>
      <c r="L508" s="39">
        <v>0</v>
      </c>
      <c r="M508" s="39">
        <v>0</v>
      </c>
    </row>
    <row r="509" spans="2:13" ht="15.75" thickBot="1" x14ac:dyDescent="0.3">
      <c r="B509" s="103"/>
      <c r="C509" s="111"/>
      <c r="D509" s="111"/>
      <c r="E509" s="111"/>
      <c r="F509" s="111"/>
      <c r="G509" s="121"/>
      <c r="H509" s="39">
        <v>2015</v>
      </c>
      <c r="I509" s="39">
        <v>0</v>
      </c>
      <c r="J509" s="39">
        <v>0</v>
      </c>
      <c r="K509" s="39">
        <v>0</v>
      </c>
      <c r="L509" s="39">
        <v>0</v>
      </c>
      <c r="M509" s="39">
        <v>0</v>
      </c>
    </row>
    <row r="510" spans="2:13" ht="15.75" thickBot="1" x14ac:dyDescent="0.3">
      <c r="B510" s="103"/>
      <c r="C510" s="111"/>
      <c r="D510" s="111"/>
      <c r="E510" s="111"/>
      <c r="F510" s="111"/>
      <c r="G510" s="121"/>
      <c r="H510" s="39">
        <v>2016</v>
      </c>
      <c r="I510" s="39">
        <v>25</v>
      </c>
      <c r="J510" s="39">
        <v>0</v>
      </c>
      <c r="K510" s="39">
        <v>0</v>
      </c>
      <c r="L510" s="39">
        <v>25</v>
      </c>
      <c r="M510" s="39">
        <v>0</v>
      </c>
    </row>
    <row r="511" spans="2:13" ht="15.75" thickBot="1" x14ac:dyDescent="0.3">
      <c r="B511" s="103"/>
      <c r="C511" s="111"/>
      <c r="D511" s="111"/>
      <c r="E511" s="111"/>
      <c r="F511" s="111"/>
      <c r="G511" s="121"/>
      <c r="H511" s="39">
        <v>2017</v>
      </c>
      <c r="I511" s="39">
        <v>0</v>
      </c>
      <c r="J511" s="39">
        <v>0</v>
      </c>
      <c r="K511" s="39">
        <v>0</v>
      </c>
      <c r="L511" s="39">
        <v>0</v>
      </c>
      <c r="M511" s="39">
        <v>0</v>
      </c>
    </row>
    <row r="512" spans="2:13" ht="15.75" thickBot="1" x14ac:dyDescent="0.3">
      <c r="B512" s="103"/>
      <c r="C512" s="111"/>
      <c r="D512" s="111"/>
      <c r="E512" s="111"/>
      <c r="F512" s="111"/>
      <c r="G512" s="121"/>
      <c r="H512" s="39">
        <v>2018</v>
      </c>
      <c r="I512" s="39">
        <f t="shared" ref="I512:I524" si="39">J512+K512+L512+M512</f>
        <v>0</v>
      </c>
      <c r="J512" s="39">
        <v>0</v>
      </c>
      <c r="K512" s="39">
        <f>K488+K489</f>
        <v>0</v>
      </c>
      <c r="L512" s="39">
        <f>L488+L489</f>
        <v>0</v>
      </c>
      <c r="M512" s="39">
        <v>0</v>
      </c>
    </row>
    <row r="513" spans="2:13" ht="15.75" thickBot="1" x14ac:dyDescent="0.3">
      <c r="B513" s="103"/>
      <c r="C513" s="111"/>
      <c r="D513" s="111"/>
      <c r="E513" s="111"/>
      <c r="F513" s="111"/>
      <c r="G513" s="121"/>
      <c r="H513" s="39">
        <v>2019</v>
      </c>
      <c r="I513" s="39">
        <f t="shared" si="39"/>
        <v>0</v>
      </c>
      <c r="J513" s="39">
        <v>0</v>
      </c>
      <c r="K513" s="39">
        <f>K489+K490</f>
        <v>0</v>
      </c>
      <c r="L513" s="39">
        <f>L490</f>
        <v>0</v>
      </c>
      <c r="M513" s="39">
        <v>0</v>
      </c>
    </row>
    <row r="514" spans="2:13" ht="15.75" thickBot="1" x14ac:dyDescent="0.3">
      <c r="B514" s="103"/>
      <c r="C514" s="111"/>
      <c r="D514" s="111"/>
      <c r="E514" s="111"/>
      <c r="F514" s="111"/>
      <c r="G514" s="121"/>
      <c r="H514" s="113">
        <v>2020</v>
      </c>
      <c r="I514" s="39">
        <f t="shared" si="39"/>
        <v>420</v>
      </c>
      <c r="J514" s="39">
        <v>0</v>
      </c>
      <c r="K514" s="39">
        <f>K490+K491</f>
        <v>0</v>
      </c>
      <c r="L514" s="39">
        <f>L492</f>
        <v>420</v>
      </c>
      <c r="M514" s="39">
        <v>0</v>
      </c>
    </row>
    <row r="515" spans="2:13" ht="15.75" thickBot="1" x14ac:dyDescent="0.3">
      <c r="B515" s="103"/>
      <c r="C515" s="111"/>
      <c r="D515" s="111"/>
      <c r="E515" s="111"/>
      <c r="F515" s="111"/>
      <c r="G515" s="121"/>
      <c r="H515" s="290">
        <v>2021</v>
      </c>
      <c r="I515" s="39">
        <f t="shared" si="39"/>
        <v>220</v>
      </c>
      <c r="J515" s="39">
        <v>0</v>
      </c>
      <c r="K515" s="39">
        <f>K491+K492</f>
        <v>0</v>
      </c>
      <c r="L515" s="39">
        <f>L494</f>
        <v>220</v>
      </c>
      <c r="M515" s="39">
        <v>0</v>
      </c>
    </row>
    <row r="516" spans="2:13" ht="15.75" thickBot="1" x14ac:dyDescent="0.3">
      <c r="B516" s="103"/>
      <c r="C516" s="111"/>
      <c r="D516" s="111"/>
      <c r="E516" s="111"/>
      <c r="F516" s="111"/>
      <c r="G516" s="121"/>
      <c r="H516" s="290">
        <v>2022</v>
      </c>
      <c r="I516" s="39">
        <f t="shared" si="39"/>
        <v>0</v>
      </c>
      <c r="J516" s="39">
        <v>0</v>
      </c>
      <c r="K516" s="39">
        <f>K492+K493</f>
        <v>0</v>
      </c>
      <c r="L516" s="39">
        <f>L496</f>
        <v>0</v>
      </c>
      <c r="M516" s="39">
        <v>0</v>
      </c>
    </row>
    <row r="517" spans="2:13" ht="15.75" thickBot="1" x14ac:dyDescent="0.3">
      <c r="B517" s="103"/>
      <c r="C517" s="111"/>
      <c r="D517" s="111"/>
      <c r="E517" s="111"/>
      <c r="F517" s="111"/>
      <c r="G517" s="121"/>
      <c r="H517" s="290">
        <v>2023</v>
      </c>
      <c r="I517" s="39">
        <f t="shared" si="39"/>
        <v>110</v>
      </c>
      <c r="J517" s="39">
        <v>0</v>
      </c>
      <c r="K517" s="39">
        <f>K493+K495</f>
        <v>0</v>
      </c>
      <c r="L517" s="39">
        <f>L498</f>
        <v>110</v>
      </c>
      <c r="M517" s="39">
        <v>0</v>
      </c>
    </row>
    <row r="518" spans="2:13" ht="15.75" thickBot="1" x14ac:dyDescent="0.3">
      <c r="B518" s="103"/>
      <c r="C518" s="111"/>
      <c r="D518" s="111"/>
      <c r="E518" s="111"/>
      <c r="F518" s="111"/>
      <c r="G518" s="121"/>
      <c r="H518" s="291">
        <v>2024</v>
      </c>
      <c r="I518" s="290">
        <f t="shared" si="39"/>
        <v>110</v>
      </c>
      <c r="J518" s="39">
        <v>0</v>
      </c>
      <c r="K518" s="39">
        <f>K495+K496</f>
        <v>0</v>
      </c>
      <c r="L518" s="39">
        <f>L500</f>
        <v>110</v>
      </c>
      <c r="M518" s="39">
        <v>0</v>
      </c>
    </row>
    <row r="519" spans="2:13" ht="15.75" thickBot="1" x14ac:dyDescent="0.3">
      <c r="B519" s="103"/>
      <c r="C519" s="119"/>
      <c r="D519" s="111"/>
      <c r="E519" s="111"/>
      <c r="F519" s="111"/>
      <c r="G519" s="121"/>
      <c r="H519" s="128">
        <v>2025</v>
      </c>
      <c r="I519" s="39">
        <f t="shared" si="39"/>
        <v>110</v>
      </c>
      <c r="J519" s="39">
        <v>0</v>
      </c>
      <c r="K519" s="39">
        <f t="shared" ref="K519:K524" si="40">K496+K497</f>
        <v>0</v>
      </c>
      <c r="L519" s="39">
        <f t="shared" ref="L519:L524" si="41">L502</f>
        <v>110</v>
      </c>
      <c r="M519" s="39">
        <v>0</v>
      </c>
    </row>
    <row r="520" spans="2:13" ht="15.75" thickBot="1" x14ac:dyDescent="0.3">
      <c r="B520" s="103"/>
      <c r="C520" s="111"/>
      <c r="D520" s="111"/>
      <c r="E520" s="111"/>
      <c r="F520" s="111"/>
      <c r="G520" s="121"/>
      <c r="H520" s="128">
        <v>2026</v>
      </c>
      <c r="I520" s="39">
        <f t="shared" si="39"/>
        <v>110</v>
      </c>
      <c r="J520" s="39">
        <v>0</v>
      </c>
      <c r="K520" s="39">
        <f t="shared" si="40"/>
        <v>0</v>
      </c>
      <c r="L520" s="39">
        <f t="shared" si="41"/>
        <v>110</v>
      </c>
      <c r="M520" s="39">
        <v>0</v>
      </c>
    </row>
    <row r="521" spans="2:13" ht="15.75" thickBot="1" x14ac:dyDescent="0.3">
      <c r="B521" s="103"/>
      <c r="C521" s="111"/>
      <c r="D521" s="111"/>
      <c r="E521" s="111"/>
      <c r="F521" s="111"/>
      <c r="G521" s="121"/>
      <c r="H521" s="128">
        <v>2027</v>
      </c>
      <c r="I521" s="39">
        <f t="shared" si="39"/>
        <v>110</v>
      </c>
      <c r="J521" s="39">
        <v>0</v>
      </c>
      <c r="K521" s="39">
        <f t="shared" si="40"/>
        <v>0</v>
      </c>
      <c r="L521" s="39">
        <f t="shared" si="41"/>
        <v>110</v>
      </c>
      <c r="M521" s="39">
        <v>0</v>
      </c>
    </row>
    <row r="522" spans="2:13" ht="15.75" thickBot="1" x14ac:dyDescent="0.3">
      <c r="B522" s="103"/>
      <c r="C522" s="111"/>
      <c r="D522" s="111"/>
      <c r="E522" s="111"/>
      <c r="F522" s="111"/>
      <c r="G522" s="121"/>
      <c r="H522" s="128">
        <v>2028</v>
      </c>
      <c r="I522" s="39">
        <f t="shared" si="39"/>
        <v>110</v>
      </c>
      <c r="J522" s="39">
        <v>0</v>
      </c>
      <c r="K522" s="39">
        <f t="shared" si="40"/>
        <v>0</v>
      </c>
      <c r="L522" s="39">
        <f t="shared" si="41"/>
        <v>110</v>
      </c>
      <c r="M522" s="39">
        <v>0</v>
      </c>
    </row>
    <row r="523" spans="2:13" ht="15.75" thickBot="1" x14ac:dyDescent="0.3">
      <c r="B523" s="103"/>
      <c r="C523" s="111"/>
      <c r="D523" s="111"/>
      <c r="E523" s="111"/>
      <c r="F523" s="111"/>
      <c r="G523" s="121"/>
      <c r="H523" s="128">
        <v>2029</v>
      </c>
      <c r="I523" s="39">
        <f t="shared" si="39"/>
        <v>110</v>
      </c>
      <c r="J523" s="39">
        <v>0</v>
      </c>
      <c r="K523" s="39">
        <f t="shared" si="40"/>
        <v>0</v>
      </c>
      <c r="L523" s="39">
        <f t="shared" si="41"/>
        <v>110</v>
      </c>
      <c r="M523" s="39">
        <v>0</v>
      </c>
    </row>
    <row r="524" spans="2:13" ht="15.75" thickBot="1" x14ac:dyDescent="0.3">
      <c r="B524" s="103"/>
      <c r="C524" s="111"/>
      <c r="D524" s="111"/>
      <c r="E524" s="111"/>
      <c r="F524" s="111"/>
      <c r="G524" s="121"/>
      <c r="H524" s="128">
        <v>2030</v>
      </c>
      <c r="I524" s="39">
        <f t="shared" si="39"/>
        <v>110</v>
      </c>
      <c r="J524" s="39">
        <v>0</v>
      </c>
      <c r="K524" s="39">
        <f t="shared" si="40"/>
        <v>0</v>
      </c>
      <c r="L524" s="39">
        <f t="shared" si="41"/>
        <v>110</v>
      </c>
      <c r="M524" s="39">
        <v>0</v>
      </c>
    </row>
    <row r="525" spans="2:13" ht="16.5" customHeight="1" thickBot="1" x14ac:dyDescent="0.3">
      <c r="B525" s="456" t="s">
        <v>136</v>
      </c>
      <c r="C525" s="456"/>
      <c r="D525" s="456"/>
      <c r="E525" s="456"/>
      <c r="F525" s="456"/>
      <c r="G525" s="456"/>
      <c r="H525" s="456"/>
      <c r="I525" s="456"/>
      <c r="J525" s="456"/>
      <c r="K525" s="456"/>
      <c r="L525" s="456"/>
      <c r="M525" s="456"/>
    </row>
    <row r="526" spans="2:13" ht="22.5" customHeight="1" thickBot="1" x14ac:dyDescent="0.3">
      <c r="B526" s="377">
        <v>1</v>
      </c>
      <c r="C526" s="425" t="s">
        <v>137</v>
      </c>
      <c r="D526" s="396" t="s">
        <v>138</v>
      </c>
      <c r="E526" s="381" t="s">
        <v>139</v>
      </c>
      <c r="F526" s="396" t="s">
        <v>47</v>
      </c>
      <c r="G526" s="123">
        <v>80</v>
      </c>
      <c r="H526" s="6">
        <v>2014</v>
      </c>
      <c r="I526" s="6">
        <v>70</v>
      </c>
      <c r="J526" s="6"/>
      <c r="K526" s="6"/>
      <c r="L526" s="6">
        <v>70</v>
      </c>
      <c r="M526" s="6"/>
    </row>
    <row r="527" spans="2:13" ht="15.75" thickBot="1" x14ac:dyDescent="0.3">
      <c r="B527" s="457"/>
      <c r="C527" s="395"/>
      <c r="D527" s="394"/>
      <c r="E527" s="465"/>
      <c r="F527" s="394"/>
      <c r="G527" s="123">
        <v>80</v>
      </c>
      <c r="H527" s="6">
        <v>2015</v>
      </c>
      <c r="I527" s="6">
        <v>70</v>
      </c>
      <c r="J527" s="6"/>
      <c r="K527" s="6"/>
      <c r="L527" s="6">
        <v>70</v>
      </c>
      <c r="M527" s="6"/>
    </row>
    <row r="528" spans="2:13" ht="15.75" thickBot="1" x14ac:dyDescent="0.3">
      <c r="B528" s="457"/>
      <c r="C528" s="395"/>
      <c r="D528" s="394"/>
      <c r="E528" s="465"/>
      <c r="F528" s="394"/>
      <c r="G528" s="123">
        <v>80</v>
      </c>
      <c r="H528" s="6">
        <v>2016</v>
      </c>
      <c r="I528" s="6">
        <v>70</v>
      </c>
      <c r="J528" s="6"/>
      <c r="K528" s="6"/>
      <c r="L528" s="6">
        <v>70</v>
      </c>
      <c r="M528" s="6"/>
    </row>
    <row r="529" spans="2:13" ht="15.75" thickBot="1" x14ac:dyDescent="0.3">
      <c r="B529" s="457"/>
      <c r="C529" s="395"/>
      <c r="D529" s="394"/>
      <c r="E529" s="465"/>
      <c r="F529" s="394"/>
      <c r="G529" s="123">
        <v>95</v>
      </c>
      <c r="H529" s="6">
        <v>2017</v>
      </c>
      <c r="I529" s="6">
        <v>70</v>
      </c>
      <c r="J529" s="6"/>
      <c r="K529" s="6"/>
      <c r="L529" s="6">
        <v>70</v>
      </c>
      <c r="M529" s="6"/>
    </row>
    <row r="530" spans="2:13" ht="15.75" thickBot="1" x14ac:dyDescent="0.3">
      <c r="B530" s="457"/>
      <c r="C530" s="395"/>
      <c r="D530" s="394"/>
      <c r="E530" s="465"/>
      <c r="F530" s="394"/>
      <c r="G530" s="123">
        <v>99</v>
      </c>
      <c r="H530" s="6">
        <v>2018</v>
      </c>
      <c r="I530" s="6">
        <f t="shared" ref="I530:I593" si="42">J530+K530+L530+M530</f>
        <v>70</v>
      </c>
      <c r="J530" s="6"/>
      <c r="K530" s="6"/>
      <c r="L530" s="6">
        <v>70</v>
      </c>
      <c r="M530" s="6"/>
    </row>
    <row r="531" spans="2:13" ht="15.75" thickBot="1" x14ac:dyDescent="0.3">
      <c r="B531" s="457"/>
      <c r="C531" s="395"/>
      <c r="D531" s="394"/>
      <c r="E531" s="465"/>
      <c r="F531" s="394"/>
      <c r="G531" s="123">
        <v>99</v>
      </c>
      <c r="H531" s="6">
        <v>2019</v>
      </c>
      <c r="I531" s="6">
        <f t="shared" si="42"/>
        <v>70</v>
      </c>
      <c r="J531" s="6"/>
      <c r="K531" s="6"/>
      <c r="L531" s="6">
        <v>70</v>
      </c>
      <c r="M531" s="6"/>
    </row>
    <row r="532" spans="2:13" ht="15.75" thickBot="1" x14ac:dyDescent="0.3">
      <c r="B532" s="457"/>
      <c r="C532" s="395"/>
      <c r="D532" s="394"/>
      <c r="E532" s="465"/>
      <c r="F532" s="394"/>
      <c r="G532" s="123">
        <v>99</v>
      </c>
      <c r="H532" s="6">
        <v>2020</v>
      </c>
      <c r="I532" s="6">
        <f t="shared" si="42"/>
        <v>75</v>
      </c>
      <c r="J532" s="6"/>
      <c r="K532" s="6"/>
      <c r="L532" s="6">
        <v>75</v>
      </c>
      <c r="M532" s="6"/>
    </row>
    <row r="533" spans="2:13" ht="15.75" thickBot="1" x14ac:dyDescent="0.3">
      <c r="B533" s="457"/>
      <c r="C533" s="395"/>
      <c r="D533" s="394"/>
      <c r="E533" s="465"/>
      <c r="F533" s="394"/>
      <c r="G533" s="123">
        <v>99</v>
      </c>
      <c r="H533" s="6">
        <v>2021</v>
      </c>
      <c r="I533" s="6">
        <f t="shared" si="42"/>
        <v>75</v>
      </c>
      <c r="J533" s="6"/>
      <c r="K533" s="6"/>
      <c r="L533" s="6">
        <v>75</v>
      </c>
      <c r="M533" s="101"/>
    </row>
    <row r="534" spans="2:13" ht="15.75" thickBot="1" x14ac:dyDescent="0.3">
      <c r="B534" s="457"/>
      <c r="C534" s="395"/>
      <c r="D534" s="394"/>
      <c r="E534" s="465"/>
      <c r="F534" s="394"/>
      <c r="G534" s="123">
        <v>99</v>
      </c>
      <c r="H534" s="6">
        <v>2022</v>
      </c>
      <c r="I534" s="6">
        <f t="shared" si="42"/>
        <v>80</v>
      </c>
      <c r="J534" s="6"/>
      <c r="K534" s="6"/>
      <c r="L534" s="6">
        <v>80</v>
      </c>
      <c r="M534" s="101"/>
    </row>
    <row r="535" spans="2:13" ht="15.75" thickBot="1" x14ac:dyDescent="0.3">
      <c r="B535" s="457"/>
      <c r="C535" s="395"/>
      <c r="D535" s="394"/>
      <c r="E535" s="465"/>
      <c r="F535" s="394"/>
      <c r="G535" s="123">
        <v>99</v>
      </c>
      <c r="H535" s="6">
        <v>2023</v>
      </c>
      <c r="I535" s="6">
        <f t="shared" si="42"/>
        <v>95</v>
      </c>
      <c r="J535" s="6"/>
      <c r="K535" s="6"/>
      <c r="L535" s="358">
        <v>95</v>
      </c>
      <c r="M535" s="101"/>
    </row>
    <row r="536" spans="2:13" ht="15.75" thickBot="1" x14ac:dyDescent="0.3">
      <c r="B536" s="457"/>
      <c r="C536" s="395"/>
      <c r="D536" s="394"/>
      <c r="E536" s="465"/>
      <c r="F536" s="394"/>
      <c r="G536" s="123">
        <v>99</v>
      </c>
      <c r="H536" s="6">
        <v>2024</v>
      </c>
      <c r="I536" s="6">
        <f t="shared" si="42"/>
        <v>95</v>
      </c>
      <c r="J536" s="6"/>
      <c r="K536" s="6"/>
      <c r="L536" s="6">
        <v>95</v>
      </c>
      <c r="M536" s="101"/>
    </row>
    <row r="537" spans="2:13" ht="15.75" thickBot="1" x14ac:dyDescent="0.3">
      <c r="B537" s="457"/>
      <c r="C537" s="395"/>
      <c r="D537" s="394"/>
      <c r="E537" s="465"/>
      <c r="F537" s="394"/>
      <c r="G537" s="123">
        <v>99</v>
      </c>
      <c r="H537" s="221">
        <v>2025</v>
      </c>
      <c r="I537" s="221">
        <f t="shared" si="42"/>
        <v>95</v>
      </c>
      <c r="J537" s="221"/>
      <c r="K537" s="221"/>
      <c r="L537" s="221">
        <v>95</v>
      </c>
      <c r="M537" s="101"/>
    </row>
    <row r="538" spans="2:13" ht="15.75" thickBot="1" x14ac:dyDescent="0.3">
      <c r="B538" s="457"/>
      <c r="C538" s="395"/>
      <c r="D538" s="394"/>
      <c r="E538" s="465"/>
      <c r="F538" s="394"/>
      <c r="G538" s="123">
        <v>99</v>
      </c>
      <c r="H538" s="221">
        <v>2026</v>
      </c>
      <c r="I538" s="221">
        <f t="shared" si="42"/>
        <v>95</v>
      </c>
      <c r="J538" s="221"/>
      <c r="K538" s="221"/>
      <c r="L538" s="221">
        <v>95</v>
      </c>
      <c r="M538" s="101"/>
    </row>
    <row r="539" spans="2:13" ht="15.75" thickBot="1" x14ac:dyDescent="0.3">
      <c r="B539" s="457"/>
      <c r="C539" s="395"/>
      <c r="D539" s="394"/>
      <c r="E539" s="465"/>
      <c r="F539" s="394"/>
      <c r="G539" s="123">
        <v>99</v>
      </c>
      <c r="H539" s="221">
        <v>2027</v>
      </c>
      <c r="I539" s="221">
        <f t="shared" si="42"/>
        <v>95</v>
      </c>
      <c r="J539" s="221"/>
      <c r="K539" s="221"/>
      <c r="L539" s="221">
        <v>95</v>
      </c>
      <c r="M539" s="101"/>
    </row>
    <row r="540" spans="2:13" ht="15.75" thickBot="1" x14ac:dyDescent="0.3">
      <c r="B540" s="457"/>
      <c r="C540" s="395"/>
      <c r="D540" s="394"/>
      <c r="E540" s="465"/>
      <c r="F540" s="394"/>
      <c r="G540" s="123">
        <v>99</v>
      </c>
      <c r="H540" s="221">
        <v>2028</v>
      </c>
      <c r="I540" s="221">
        <f t="shared" si="42"/>
        <v>95</v>
      </c>
      <c r="J540" s="221"/>
      <c r="K540" s="221"/>
      <c r="L540" s="221">
        <v>95</v>
      </c>
      <c r="M540" s="101"/>
    </row>
    <row r="541" spans="2:13" ht="15.75" thickBot="1" x14ac:dyDescent="0.3">
      <c r="B541" s="457"/>
      <c r="C541" s="395"/>
      <c r="D541" s="394"/>
      <c r="E541" s="465"/>
      <c r="F541" s="394"/>
      <c r="G541" s="123">
        <v>99</v>
      </c>
      <c r="H541" s="221">
        <v>2029</v>
      </c>
      <c r="I541" s="221">
        <f t="shared" si="42"/>
        <v>95</v>
      </c>
      <c r="J541" s="221"/>
      <c r="K541" s="221"/>
      <c r="L541" s="221">
        <v>95</v>
      </c>
      <c r="M541" s="101"/>
    </row>
    <row r="542" spans="2:13" ht="15.75" thickBot="1" x14ac:dyDescent="0.3">
      <c r="B542" s="378"/>
      <c r="C542" s="426"/>
      <c r="D542" s="397"/>
      <c r="E542" s="382"/>
      <c r="F542" s="397"/>
      <c r="G542" s="123">
        <v>99</v>
      </c>
      <c r="H542" s="221">
        <v>2030</v>
      </c>
      <c r="I542" s="221">
        <f t="shared" si="42"/>
        <v>95</v>
      </c>
      <c r="J542" s="221"/>
      <c r="K542" s="221"/>
      <c r="L542" s="221">
        <v>95</v>
      </c>
      <c r="M542" s="101"/>
    </row>
    <row r="543" spans="2:13" ht="51.75" customHeight="1" thickBot="1" x14ac:dyDescent="0.3">
      <c r="B543" s="377">
        <v>2</v>
      </c>
      <c r="C543" s="396" t="s">
        <v>140</v>
      </c>
      <c r="D543" s="396" t="s">
        <v>143</v>
      </c>
      <c r="E543" s="396" t="s">
        <v>141</v>
      </c>
      <c r="F543" s="462" t="s">
        <v>47</v>
      </c>
      <c r="G543" s="123">
        <v>5</v>
      </c>
      <c r="H543" s="6">
        <v>2014</v>
      </c>
      <c r="I543" s="6">
        <f t="shared" si="42"/>
        <v>0</v>
      </c>
      <c r="J543" s="6"/>
      <c r="K543" s="6"/>
      <c r="L543" s="6"/>
      <c r="M543" s="6"/>
    </row>
    <row r="544" spans="2:13" ht="15.75" thickBot="1" x14ac:dyDescent="0.3">
      <c r="B544" s="457"/>
      <c r="C544" s="394"/>
      <c r="D544" s="394"/>
      <c r="E544" s="394"/>
      <c r="F544" s="463"/>
      <c r="G544" s="123">
        <v>6</v>
      </c>
      <c r="H544" s="6">
        <v>2015</v>
      </c>
      <c r="I544" s="6">
        <f t="shared" si="42"/>
        <v>14.2</v>
      </c>
      <c r="J544" s="6"/>
      <c r="K544" s="6"/>
      <c r="L544" s="6">
        <v>14.2</v>
      </c>
      <c r="M544" s="6"/>
    </row>
    <row r="545" spans="2:13" ht="15.75" thickBot="1" x14ac:dyDescent="0.3">
      <c r="B545" s="457"/>
      <c r="C545" s="394"/>
      <c r="D545" s="394"/>
      <c r="E545" s="394"/>
      <c r="F545" s="463"/>
      <c r="G545" s="123">
        <v>6</v>
      </c>
      <c r="H545" s="6">
        <v>2016</v>
      </c>
      <c r="I545" s="6">
        <f t="shared" si="42"/>
        <v>0</v>
      </c>
      <c r="J545" s="6"/>
      <c r="K545" s="6"/>
      <c r="L545" s="6">
        <v>0</v>
      </c>
      <c r="M545" s="6"/>
    </row>
    <row r="546" spans="2:13" ht="15.75" thickBot="1" x14ac:dyDescent="0.3">
      <c r="B546" s="457"/>
      <c r="C546" s="394"/>
      <c r="D546" s="394"/>
      <c r="E546" s="394"/>
      <c r="F546" s="463"/>
      <c r="G546" s="123">
        <v>6</v>
      </c>
      <c r="H546" s="6">
        <v>2017</v>
      </c>
      <c r="I546" s="6">
        <f t="shared" si="42"/>
        <v>8</v>
      </c>
      <c r="J546" s="6"/>
      <c r="K546" s="6"/>
      <c r="L546" s="6">
        <v>8</v>
      </c>
      <c r="M546" s="6"/>
    </row>
    <row r="547" spans="2:13" ht="15.75" thickBot="1" x14ac:dyDescent="0.3">
      <c r="B547" s="457"/>
      <c r="C547" s="394"/>
      <c r="D547" s="394"/>
      <c r="E547" s="394"/>
      <c r="F547" s="463"/>
      <c r="G547" s="123">
        <v>6</v>
      </c>
      <c r="H547" s="6">
        <v>2018</v>
      </c>
      <c r="I547" s="6">
        <f t="shared" si="42"/>
        <v>8</v>
      </c>
      <c r="J547" s="6"/>
      <c r="K547" s="6"/>
      <c r="L547" s="6">
        <v>8</v>
      </c>
      <c r="M547" s="6"/>
    </row>
    <row r="548" spans="2:13" ht="15.75" thickBot="1" x14ac:dyDescent="0.3">
      <c r="B548" s="457"/>
      <c r="C548" s="394"/>
      <c r="D548" s="394"/>
      <c r="E548" s="394"/>
      <c r="F548" s="463"/>
      <c r="G548" s="123">
        <v>6</v>
      </c>
      <c r="H548" s="6">
        <v>2019</v>
      </c>
      <c r="I548" s="6">
        <f t="shared" si="42"/>
        <v>8</v>
      </c>
      <c r="J548" s="6"/>
      <c r="K548" s="6"/>
      <c r="L548" s="6">
        <v>8</v>
      </c>
      <c r="M548" s="6"/>
    </row>
    <row r="549" spans="2:13" ht="15.75" thickBot="1" x14ac:dyDescent="0.3">
      <c r="B549" s="457"/>
      <c r="C549" s="394"/>
      <c r="D549" s="394"/>
      <c r="E549" s="394"/>
      <c r="F549" s="463"/>
      <c r="G549" s="123">
        <v>6</v>
      </c>
      <c r="H549" s="6">
        <v>2020</v>
      </c>
      <c r="I549" s="6">
        <f t="shared" si="42"/>
        <v>8</v>
      </c>
      <c r="J549" s="6"/>
      <c r="K549" s="6"/>
      <c r="L549" s="6">
        <v>8</v>
      </c>
      <c r="M549" s="6"/>
    </row>
    <row r="550" spans="2:13" ht="15.75" thickBot="1" x14ac:dyDescent="0.3">
      <c r="B550" s="457"/>
      <c r="C550" s="394"/>
      <c r="D550" s="394"/>
      <c r="E550" s="394"/>
      <c r="F550" s="463"/>
      <c r="G550" s="123">
        <v>6</v>
      </c>
      <c r="H550" s="6">
        <v>2021</v>
      </c>
      <c r="I550" s="6">
        <f t="shared" si="42"/>
        <v>8</v>
      </c>
      <c r="J550" s="101"/>
      <c r="K550" s="101"/>
      <c r="L550" s="6">
        <v>8</v>
      </c>
      <c r="M550" s="101"/>
    </row>
    <row r="551" spans="2:13" ht="15.75" thickBot="1" x14ac:dyDescent="0.3">
      <c r="B551" s="457"/>
      <c r="C551" s="394"/>
      <c r="D551" s="394"/>
      <c r="E551" s="394"/>
      <c r="F551" s="463"/>
      <c r="G551" s="123">
        <v>6</v>
      </c>
      <c r="H551" s="6">
        <v>2022</v>
      </c>
      <c r="I551" s="6">
        <f t="shared" si="42"/>
        <v>8</v>
      </c>
      <c r="J551" s="101"/>
      <c r="K551" s="101"/>
      <c r="L551" s="6">
        <v>8</v>
      </c>
      <c r="M551" s="101"/>
    </row>
    <row r="552" spans="2:13" ht="15.75" thickBot="1" x14ac:dyDescent="0.3">
      <c r="B552" s="457"/>
      <c r="C552" s="394"/>
      <c r="D552" s="394"/>
      <c r="E552" s="394"/>
      <c r="F552" s="463"/>
      <c r="G552" s="123">
        <v>6</v>
      </c>
      <c r="H552" s="6">
        <v>2023</v>
      </c>
      <c r="I552" s="6">
        <f t="shared" si="42"/>
        <v>8</v>
      </c>
      <c r="J552" s="101"/>
      <c r="K552" s="101"/>
      <c r="L552" s="358">
        <v>8</v>
      </c>
      <c r="M552" s="101"/>
    </row>
    <row r="553" spans="2:13" ht="15.75" thickBot="1" x14ac:dyDescent="0.3">
      <c r="B553" s="457"/>
      <c r="C553" s="394"/>
      <c r="D553" s="394"/>
      <c r="E553" s="394"/>
      <c r="F553" s="463"/>
      <c r="G553" s="123">
        <v>6</v>
      </c>
      <c r="H553" s="6">
        <v>2024</v>
      </c>
      <c r="I553" s="6">
        <f t="shared" si="42"/>
        <v>8</v>
      </c>
      <c r="J553" s="101"/>
      <c r="K553" s="101"/>
      <c r="L553" s="6">
        <v>8</v>
      </c>
      <c r="M553" s="101"/>
    </row>
    <row r="554" spans="2:13" ht="15.75" thickBot="1" x14ac:dyDescent="0.3">
      <c r="B554" s="457"/>
      <c r="C554" s="394"/>
      <c r="D554" s="394"/>
      <c r="E554" s="394"/>
      <c r="F554" s="463"/>
      <c r="G554" s="123">
        <v>6</v>
      </c>
      <c r="H554" s="221">
        <v>2025</v>
      </c>
      <c r="I554" s="221">
        <f t="shared" si="42"/>
        <v>8</v>
      </c>
      <c r="J554" s="101"/>
      <c r="K554" s="101"/>
      <c r="L554" s="221">
        <v>8</v>
      </c>
      <c r="M554" s="101"/>
    </row>
    <row r="555" spans="2:13" ht="15.75" thickBot="1" x14ac:dyDescent="0.3">
      <c r="B555" s="457"/>
      <c r="C555" s="394"/>
      <c r="D555" s="394"/>
      <c r="E555" s="394"/>
      <c r="F555" s="463"/>
      <c r="G555" s="123">
        <v>6</v>
      </c>
      <c r="H555" s="221">
        <v>2026</v>
      </c>
      <c r="I555" s="221">
        <f t="shared" si="42"/>
        <v>8</v>
      </c>
      <c r="J555" s="101"/>
      <c r="K555" s="101"/>
      <c r="L555" s="221">
        <v>8</v>
      </c>
      <c r="M555" s="101"/>
    </row>
    <row r="556" spans="2:13" ht="15.75" thickBot="1" x14ac:dyDescent="0.3">
      <c r="B556" s="457"/>
      <c r="C556" s="394"/>
      <c r="D556" s="394"/>
      <c r="E556" s="394"/>
      <c r="F556" s="463"/>
      <c r="G556" s="123">
        <v>6</v>
      </c>
      <c r="H556" s="221">
        <v>2027</v>
      </c>
      <c r="I556" s="221">
        <f t="shared" si="42"/>
        <v>8</v>
      </c>
      <c r="J556" s="101"/>
      <c r="K556" s="101"/>
      <c r="L556" s="221">
        <v>8</v>
      </c>
      <c r="M556" s="101"/>
    </row>
    <row r="557" spans="2:13" ht="15.75" thickBot="1" x14ac:dyDescent="0.3">
      <c r="B557" s="457"/>
      <c r="C557" s="394"/>
      <c r="D557" s="394"/>
      <c r="E557" s="394"/>
      <c r="F557" s="463"/>
      <c r="G557" s="123">
        <v>6</v>
      </c>
      <c r="H557" s="221">
        <v>2028</v>
      </c>
      <c r="I557" s="221">
        <f t="shared" si="42"/>
        <v>8</v>
      </c>
      <c r="J557" s="101"/>
      <c r="K557" s="101"/>
      <c r="L557" s="221">
        <v>8</v>
      </c>
      <c r="M557" s="101"/>
    </row>
    <row r="558" spans="2:13" ht="15.75" thickBot="1" x14ac:dyDescent="0.3">
      <c r="B558" s="457"/>
      <c r="C558" s="394"/>
      <c r="D558" s="394"/>
      <c r="E558" s="394"/>
      <c r="F558" s="463"/>
      <c r="G558" s="123">
        <v>6</v>
      </c>
      <c r="H558" s="221">
        <v>2029</v>
      </c>
      <c r="I558" s="221">
        <f t="shared" si="42"/>
        <v>8</v>
      </c>
      <c r="J558" s="101"/>
      <c r="K558" s="101"/>
      <c r="L558" s="221">
        <v>8</v>
      </c>
      <c r="M558" s="101"/>
    </row>
    <row r="559" spans="2:13" ht="15.75" thickBot="1" x14ac:dyDescent="0.3">
      <c r="B559" s="378"/>
      <c r="C559" s="397"/>
      <c r="D559" s="397"/>
      <c r="E559" s="397"/>
      <c r="F559" s="464"/>
      <c r="G559" s="123">
        <v>6</v>
      </c>
      <c r="H559" s="221">
        <v>2030</v>
      </c>
      <c r="I559" s="221">
        <f t="shared" si="42"/>
        <v>8</v>
      </c>
      <c r="J559" s="101"/>
      <c r="K559" s="101"/>
      <c r="L559" s="221">
        <v>8</v>
      </c>
      <c r="M559" s="101"/>
    </row>
    <row r="560" spans="2:13" ht="39.950000000000003" customHeight="1" thickBot="1" x14ac:dyDescent="0.3">
      <c r="B560" s="377">
        <v>3</v>
      </c>
      <c r="C560" s="396" t="s">
        <v>142</v>
      </c>
      <c r="D560" s="396" t="s">
        <v>143</v>
      </c>
      <c r="E560" s="396" t="s">
        <v>144</v>
      </c>
      <c r="F560" s="396" t="s">
        <v>39</v>
      </c>
      <c r="G560" s="123">
        <v>500</v>
      </c>
      <c r="H560" s="6">
        <v>2014</v>
      </c>
      <c r="I560" s="6">
        <f t="shared" si="42"/>
        <v>3</v>
      </c>
      <c r="J560" s="6"/>
      <c r="K560" s="6"/>
      <c r="L560" s="6">
        <v>3</v>
      </c>
      <c r="M560" s="6"/>
    </row>
    <row r="561" spans="2:13" ht="40.5" customHeight="1" thickBot="1" x14ac:dyDescent="0.3">
      <c r="B561" s="457"/>
      <c r="C561" s="394"/>
      <c r="D561" s="394"/>
      <c r="E561" s="394"/>
      <c r="F561" s="394"/>
      <c r="G561" s="123">
        <v>500</v>
      </c>
      <c r="H561" s="6">
        <v>2015</v>
      </c>
      <c r="I561" s="6">
        <f t="shared" si="42"/>
        <v>7</v>
      </c>
      <c r="J561" s="6"/>
      <c r="K561" s="6"/>
      <c r="L561" s="6">
        <v>7</v>
      </c>
      <c r="M561" s="6"/>
    </row>
    <row r="562" spans="2:13" ht="36.75" customHeight="1" thickBot="1" x14ac:dyDescent="0.3">
      <c r="B562" s="457"/>
      <c r="C562" s="394"/>
      <c r="D562" s="394"/>
      <c r="E562" s="394"/>
      <c r="F562" s="394"/>
      <c r="G562" s="123">
        <v>500</v>
      </c>
      <c r="H562" s="6">
        <v>2016</v>
      </c>
      <c r="I562" s="6">
        <f t="shared" si="42"/>
        <v>7</v>
      </c>
      <c r="J562" s="6"/>
      <c r="K562" s="6"/>
      <c r="L562" s="6">
        <v>7</v>
      </c>
      <c r="M562" s="6"/>
    </row>
    <row r="563" spans="2:13" ht="36" customHeight="1" thickBot="1" x14ac:dyDescent="0.3">
      <c r="B563" s="457"/>
      <c r="C563" s="394"/>
      <c r="D563" s="394"/>
      <c r="E563" s="394"/>
      <c r="F563" s="394"/>
      <c r="G563" s="123">
        <v>550</v>
      </c>
      <c r="H563" s="6">
        <v>2017</v>
      </c>
      <c r="I563" s="6">
        <f t="shared" si="42"/>
        <v>7</v>
      </c>
      <c r="J563" s="6"/>
      <c r="K563" s="6"/>
      <c r="L563" s="6">
        <v>7</v>
      </c>
      <c r="M563" s="101"/>
    </row>
    <row r="564" spans="2:13" ht="40.5" customHeight="1" thickBot="1" x14ac:dyDescent="0.3">
      <c r="B564" s="457"/>
      <c r="C564" s="394"/>
      <c r="D564" s="394"/>
      <c r="E564" s="394"/>
      <c r="F564" s="394"/>
      <c r="G564" s="123">
        <v>550</v>
      </c>
      <c r="H564" s="6">
        <v>2018</v>
      </c>
      <c r="I564" s="6">
        <f t="shared" si="42"/>
        <v>7</v>
      </c>
      <c r="J564" s="6"/>
      <c r="K564" s="6"/>
      <c r="L564" s="6">
        <v>7</v>
      </c>
      <c r="M564" s="6"/>
    </row>
    <row r="565" spans="2:13" ht="24" customHeight="1" thickBot="1" x14ac:dyDescent="0.3">
      <c r="B565" s="457"/>
      <c r="C565" s="394"/>
      <c r="D565" s="394"/>
      <c r="E565" s="394"/>
      <c r="F565" s="394"/>
      <c r="G565" s="123">
        <v>550</v>
      </c>
      <c r="H565" s="6">
        <v>2019</v>
      </c>
      <c r="I565" s="6">
        <f t="shared" si="42"/>
        <v>7</v>
      </c>
      <c r="J565" s="6"/>
      <c r="K565" s="6"/>
      <c r="L565" s="6">
        <v>7</v>
      </c>
      <c r="M565" s="6"/>
    </row>
    <row r="566" spans="2:13" ht="35.25" customHeight="1" thickBot="1" x14ac:dyDescent="0.3">
      <c r="B566" s="457"/>
      <c r="C566" s="394"/>
      <c r="D566" s="394"/>
      <c r="E566" s="394"/>
      <c r="F566" s="394"/>
      <c r="G566" s="123">
        <v>550</v>
      </c>
      <c r="H566" s="6">
        <v>2020</v>
      </c>
      <c r="I566" s="6">
        <f t="shared" si="42"/>
        <v>6</v>
      </c>
      <c r="J566" s="6"/>
      <c r="K566" s="6"/>
      <c r="L566" s="6">
        <v>6</v>
      </c>
      <c r="M566" s="6"/>
    </row>
    <row r="567" spans="2:13" ht="30.75" customHeight="1" thickBot="1" x14ac:dyDescent="0.3">
      <c r="B567" s="457"/>
      <c r="C567" s="394"/>
      <c r="D567" s="394"/>
      <c r="E567" s="394"/>
      <c r="F567" s="394"/>
      <c r="G567" s="123">
        <v>600</v>
      </c>
      <c r="H567" s="6">
        <v>2021</v>
      </c>
      <c r="I567" s="6">
        <f t="shared" si="42"/>
        <v>7</v>
      </c>
      <c r="J567" s="101"/>
      <c r="K567" s="101"/>
      <c r="L567" s="6">
        <v>7</v>
      </c>
      <c r="M567" s="101"/>
    </row>
    <row r="568" spans="2:13" ht="30.75" customHeight="1" thickBot="1" x14ac:dyDescent="0.3">
      <c r="B568" s="457"/>
      <c r="C568" s="394"/>
      <c r="D568" s="394"/>
      <c r="E568" s="394"/>
      <c r="F568" s="394"/>
      <c r="G568" s="123">
        <v>600</v>
      </c>
      <c r="H568" s="6">
        <v>2022</v>
      </c>
      <c r="I568" s="6">
        <f t="shared" si="42"/>
        <v>7</v>
      </c>
      <c r="J568" s="101"/>
      <c r="K568" s="101"/>
      <c r="L568" s="6">
        <v>7</v>
      </c>
      <c r="M568" s="101"/>
    </row>
    <row r="569" spans="2:13" ht="30.75" customHeight="1" thickBot="1" x14ac:dyDescent="0.3">
      <c r="B569" s="457"/>
      <c r="C569" s="394"/>
      <c r="D569" s="394"/>
      <c r="E569" s="394"/>
      <c r="F569" s="394"/>
      <c r="G569" s="123">
        <v>600</v>
      </c>
      <c r="H569" s="6">
        <v>2023</v>
      </c>
      <c r="I569" s="6">
        <f t="shared" si="42"/>
        <v>7</v>
      </c>
      <c r="J569" s="101"/>
      <c r="K569" s="101"/>
      <c r="L569" s="358">
        <v>7</v>
      </c>
      <c r="M569" s="101"/>
    </row>
    <row r="570" spans="2:13" ht="33" customHeight="1" thickBot="1" x14ac:dyDescent="0.3">
      <c r="B570" s="457"/>
      <c r="C570" s="394"/>
      <c r="D570" s="394"/>
      <c r="E570" s="394"/>
      <c r="F570" s="394"/>
      <c r="G570" s="123">
        <v>600</v>
      </c>
      <c r="H570" s="6">
        <v>2024</v>
      </c>
      <c r="I570" s="6">
        <f t="shared" si="42"/>
        <v>7</v>
      </c>
      <c r="J570" s="101"/>
      <c r="K570" s="101"/>
      <c r="L570" s="6">
        <v>7</v>
      </c>
      <c r="M570" s="101"/>
    </row>
    <row r="571" spans="2:13" ht="34.5" customHeight="1" thickBot="1" x14ac:dyDescent="0.3">
      <c r="B571" s="457"/>
      <c r="C571" s="394"/>
      <c r="D571" s="394"/>
      <c r="E571" s="394"/>
      <c r="F571" s="394"/>
      <c r="G571" s="123">
        <v>600</v>
      </c>
      <c r="H571" s="221">
        <v>2025</v>
      </c>
      <c r="I571" s="221">
        <f t="shared" si="42"/>
        <v>7</v>
      </c>
      <c r="J571" s="101"/>
      <c r="K571" s="101"/>
      <c r="L571" s="221">
        <v>7</v>
      </c>
      <c r="M571" s="101"/>
    </row>
    <row r="572" spans="2:13" ht="36" customHeight="1" thickBot="1" x14ac:dyDescent="0.3">
      <c r="B572" s="457"/>
      <c r="C572" s="394"/>
      <c r="D572" s="394"/>
      <c r="E572" s="394"/>
      <c r="F572" s="394"/>
      <c r="G572" s="123">
        <v>600</v>
      </c>
      <c r="H572" s="221">
        <v>2026</v>
      </c>
      <c r="I572" s="221">
        <f t="shared" si="42"/>
        <v>7</v>
      </c>
      <c r="J572" s="101"/>
      <c r="K572" s="101"/>
      <c r="L572" s="221">
        <v>7</v>
      </c>
      <c r="M572" s="101"/>
    </row>
    <row r="573" spans="2:13" ht="33.75" customHeight="1" thickBot="1" x14ac:dyDescent="0.3">
      <c r="B573" s="457"/>
      <c r="C573" s="394"/>
      <c r="D573" s="394"/>
      <c r="E573" s="394"/>
      <c r="F573" s="394"/>
      <c r="G573" s="123">
        <v>600</v>
      </c>
      <c r="H573" s="221">
        <v>2027</v>
      </c>
      <c r="I573" s="221">
        <f t="shared" si="42"/>
        <v>7</v>
      </c>
      <c r="J573" s="101"/>
      <c r="K573" s="101"/>
      <c r="L573" s="221">
        <v>7</v>
      </c>
      <c r="M573" s="101"/>
    </row>
    <row r="574" spans="2:13" ht="27" customHeight="1" thickBot="1" x14ac:dyDescent="0.3">
      <c r="B574" s="457"/>
      <c r="C574" s="394"/>
      <c r="D574" s="394"/>
      <c r="E574" s="394"/>
      <c r="F574" s="394"/>
      <c r="G574" s="123">
        <v>600</v>
      </c>
      <c r="H574" s="221">
        <v>2028</v>
      </c>
      <c r="I574" s="221">
        <f t="shared" si="42"/>
        <v>7</v>
      </c>
      <c r="J574" s="101"/>
      <c r="K574" s="101"/>
      <c r="L574" s="221">
        <v>7</v>
      </c>
      <c r="M574" s="101"/>
    </row>
    <row r="575" spans="2:13" ht="33" customHeight="1" thickBot="1" x14ac:dyDescent="0.3">
      <c r="B575" s="457"/>
      <c r="C575" s="394"/>
      <c r="D575" s="394"/>
      <c r="E575" s="394"/>
      <c r="F575" s="394"/>
      <c r="G575" s="123">
        <v>600</v>
      </c>
      <c r="H575" s="221">
        <v>2029</v>
      </c>
      <c r="I575" s="221">
        <f t="shared" si="42"/>
        <v>7</v>
      </c>
      <c r="J575" s="101"/>
      <c r="K575" s="101"/>
      <c r="L575" s="221">
        <v>7</v>
      </c>
      <c r="M575" s="101"/>
    </row>
    <row r="576" spans="2:13" ht="31.5" customHeight="1" thickBot="1" x14ac:dyDescent="0.3">
      <c r="B576" s="378"/>
      <c r="C576" s="397"/>
      <c r="D576" s="397"/>
      <c r="E576" s="397"/>
      <c r="F576" s="397"/>
      <c r="G576" s="123">
        <v>600</v>
      </c>
      <c r="H576" s="221">
        <v>2030</v>
      </c>
      <c r="I576" s="221">
        <f t="shared" si="42"/>
        <v>7</v>
      </c>
      <c r="J576" s="101"/>
      <c r="K576" s="101"/>
      <c r="L576" s="221">
        <v>7</v>
      </c>
      <c r="M576" s="101"/>
    </row>
    <row r="577" spans="2:13" ht="16.5" customHeight="1" thickBot="1" x14ac:dyDescent="0.3">
      <c r="B577" s="377">
        <v>4</v>
      </c>
      <c r="C577" s="396" t="s">
        <v>145</v>
      </c>
      <c r="D577" s="396" t="s">
        <v>135</v>
      </c>
      <c r="E577" s="396" t="s">
        <v>146</v>
      </c>
      <c r="F577" s="396" t="s">
        <v>147</v>
      </c>
      <c r="G577" s="123">
        <v>900</v>
      </c>
      <c r="H577" s="6">
        <v>2014</v>
      </c>
      <c r="I577" s="6">
        <f t="shared" si="42"/>
        <v>0</v>
      </c>
      <c r="J577" s="6"/>
      <c r="K577" s="6"/>
      <c r="L577" s="6">
        <v>0</v>
      </c>
      <c r="M577" s="6"/>
    </row>
    <row r="578" spans="2:13" ht="15.75" thickBot="1" x14ac:dyDescent="0.3">
      <c r="B578" s="457"/>
      <c r="C578" s="394"/>
      <c r="D578" s="394"/>
      <c r="E578" s="394"/>
      <c r="F578" s="394"/>
      <c r="G578" s="123">
        <v>900</v>
      </c>
      <c r="H578" s="6">
        <v>2015</v>
      </c>
      <c r="I578" s="6">
        <f t="shared" si="42"/>
        <v>1.5</v>
      </c>
      <c r="J578" s="6"/>
      <c r="K578" s="6"/>
      <c r="L578" s="6">
        <v>1.5</v>
      </c>
      <c r="M578" s="6"/>
    </row>
    <row r="579" spans="2:13" ht="15.75" thickBot="1" x14ac:dyDescent="0.3">
      <c r="B579" s="457"/>
      <c r="C579" s="394"/>
      <c r="D579" s="394"/>
      <c r="E579" s="394"/>
      <c r="F579" s="394"/>
      <c r="G579" s="123">
        <v>900</v>
      </c>
      <c r="H579" s="6">
        <v>2016</v>
      </c>
      <c r="I579" s="6">
        <f t="shared" si="42"/>
        <v>3</v>
      </c>
      <c r="J579" s="6"/>
      <c r="K579" s="6"/>
      <c r="L579" s="6">
        <v>3</v>
      </c>
      <c r="M579" s="6"/>
    </row>
    <row r="580" spans="2:13" ht="15.75" thickBot="1" x14ac:dyDescent="0.3">
      <c r="B580" s="457"/>
      <c r="C580" s="394"/>
      <c r="D580" s="394"/>
      <c r="E580" s="394"/>
      <c r="F580" s="394"/>
      <c r="G580" s="123">
        <v>900</v>
      </c>
      <c r="H580" s="6">
        <v>2017</v>
      </c>
      <c r="I580" s="6">
        <f t="shared" si="42"/>
        <v>3</v>
      </c>
      <c r="J580" s="6"/>
      <c r="K580" s="6"/>
      <c r="L580" s="6">
        <v>3</v>
      </c>
      <c r="M580" s="101"/>
    </row>
    <row r="581" spans="2:13" ht="15.75" thickBot="1" x14ac:dyDescent="0.3">
      <c r="B581" s="457"/>
      <c r="C581" s="394"/>
      <c r="D581" s="394"/>
      <c r="E581" s="394"/>
      <c r="F581" s="394"/>
      <c r="G581" s="123">
        <v>1000</v>
      </c>
      <c r="H581" s="6">
        <v>2018</v>
      </c>
      <c r="I581" s="6">
        <f t="shared" si="42"/>
        <v>3</v>
      </c>
      <c r="J581" s="6"/>
      <c r="K581" s="6"/>
      <c r="L581" s="6">
        <v>3</v>
      </c>
      <c r="M581" s="6"/>
    </row>
    <row r="582" spans="2:13" ht="15.75" thickBot="1" x14ac:dyDescent="0.3">
      <c r="B582" s="457"/>
      <c r="C582" s="394"/>
      <c r="D582" s="394"/>
      <c r="E582" s="394"/>
      <c r="F582" s="394"/>
      <c r="G582" s="123">
        <v>1000</v>
      </c>
      <c r="H582" s="6">
        <v>2019</v>
      </c>
      <c r="I582" s="6">
        <f t="shared" si="42"/>
        <v>3</v>
      </c>
      <c r="J582" s="6"/>
      <c r="K582" s="6"/>
      <c r="L582" s="6">
        <v>3</v>
      </c>
      <c r="M582" s="6"/>
    </row>
    <row r="583" spans="2:13" ht="15.75" thickBot="1" x14ac:dyDescent="0.3">
      <c r="B583" s="457"/>
      <c r="C583" s="394"/>
      <c r="D583" s="394"/>
      <c r="E583" s="394"/>
      <c r="F583" s="394"/>
      <c r="G583" s="123">
        <v>1000</v>
      </c>
      <c r="H583" s="6">
        <v>2020</v>
      </c>
      <c r="I583" s="6">
        <f t="shared" si="42"/>
        <v>3</v>
      </c>
      <c r="J583" s="6"/>
      <c r="K583" s="6"/>
      <c r="L583" s="6">
        <v>3</v>
      </c>
      <c r="M583" s="6"/>
    </row>
    <row r="584" spans="2:13" ht="15.75" thickBot="1" x14ac:dyDescent="0.3">
      <c r="B584" s="457"/>
      <c r="C584" s="394"/>
      <c r="D584" s="394"/>
      <c r="E584" s="394"/>
      <c r="F584" s="394"/>
      <c r="G584" s="6">
        <v>1000</v>
      </c>
      <c r="H584" s="6">
        <v>2021</v>
      </c>
      <c r="I584" s="6">
        <f t="shared" si="42"/>
        <v>3</v>
      </c>
      <c r="J584" s="101"/>
      <c r="K584" s="101"/>
      <c r="L584" s="6">
        <v>3</v>
      </c>
      <c r="M584" s="101"/>
    </row>
    <row r="585" spans="2:13" ht="15.75" thickBot="1" x14ac:dyDescent="0.3">
      <c r="B585" s="457"/>
      <c r="C585" s="394"/>
      <c r="D585" s="394"/>
      <c r="E585" s="394"/>
      <c r="F585" s="394"/>
      <c r="G585" s="6">
        <v>1000</v>
      </c>
      <c r="H585" s="6">
        <v>2022</v>
      </c>
      <c r="I585" s="6">
        <f t="shared" si="42"/>
        <v>3</v>
      </c>
      <c r="J585" s="101"/>
      <c r="K585" s="101"/>
      <c r="L585" s="6">
        <v>3</v>
      </c>
      <c r="M585" s="101"/>
    </row>
    <row r="586" spans="2:13" ht="19.5" customHeight="1" thickBot="1" x14ac:dyDescent="0.3">
      <c r="B586" s="457"/>
      <c r="C586" s="394"/>
      <c r="D586" s="394"/>
      <c r="E586" s="394"/>
      <c r="F586" s="394"/>
      <c r="G586" s="6">
        <v>1000</v>
      </c>
      <c r="H586" s="6">
        <v>2023</v>
      </c>
      <c r="I586" s="6">
        <f t="shared" si="42"/>
        <v>3</v>
      </c>
      <c r="J586" s="101"/>
      <c r="K586" s="101"/>
      <c r="L586" s="358">
        <v>3</v>
      </c>
      <c r="M586" s="101"/>
    </row>
    <row r="587" spans="2:13" ht="15.75" thickBot="1" x14ac:dyDescent="0.3">
      <c r="B587" s="457"/>
      <c r="C587" s="394"/>
      <c r="D587" s="394"/>
      <c r="E587" s="394"/>
      <c r="F587" s="394"/>
      <c r="G587" s="6">
        <v>1000</v>
      </c>
      <c r="H587" s="6">
        <v>2024</v>
      </c>
      <c r="I587" s="6">
        <f t="shared" si="42"/>
        <v>3</v>
      </c>
      <c r="J587" s="101"/>
      <c r="K587" s="101"/>
      <c r="L587" s="6">
        <v>3</v>
      </c>
      <c r="M587" s="101"/>
    </row>
    <row r="588" spans="2:13" ht="15.75" thickBot="1" x14ac:dyDescent="0.3">
      <c r="B588" s="457"/>
      <c r="C588" s="394"/>
      <c r="D588" s="394"/>
      <c r="E588" s="394"/>
      <c r="F588" s="394"/>
      <c r="G588" s="221">
        <v>1000</v>
      </c>
      <c r="H588" s="221">
        <v>2025</v>
      </c>
      <c r="I588" s="221">
        <f t="shared" si="42"/>
        <v>3</v>
      </c>
      <c r="J588" s="101"/>
      <c r="K588" s="101"/>
      <c r="L588" s="221">
        <v>3</v>
      </c>
      <c r="M588" s="101"/>
    </row>
    <row r="589" spans="2:13" ht="15.75" thickBot="1" x14ac:dyDescent="0.3">
      <c r="B589" s="457"/>
      <c r="C589" s="394"/>
      <c r="D589" s="394"/>
      <c r="E589" s="394"/>
      <c r="F589" s="394"/>
      <c r="G589" s="221">
        <v>1000</v>
      </c>
      <c r="H589" s="221">
        <v>2026</v>
      </c>
      <c r="I589" s="221">
        <f t="shared" si="42"/>
        <v>3</v>
      </c>
      <c r="J589" s="101"/>
      <c r="K589" s="101"/>
      <c r="L589" s="221">
        <v>3</v>
      </c>
      <c r="M589" s="101"/>
    </row>
    <row r="590" spans="2:13" ht="15.75" thickBot="1" x14ac:dyDescent="0.3">
      <c r="B590" s="457"/>
      <c r="C590" s="394"/>
      <c r="D590" s="394"/>
      <c r="E590" s="394"/>
      <c r="F590" s="394"/>
      <c r="G590" s="221">
        <v>1000</v>
      </c>
      <c r="H590" s="221">
        <v>2027</v>
      </c>
      <c r="I590" s="221">
        <f t="shared" si="42"/>
        <v>3</v>
      </c>
      <c r="J590" s="101"/>
      <c r="K590" s="101"/>
      <c r="L590" s="221">
        <v>3</v>
      </c>
      <c r="M590" s="101"/>
    </row>
    <row r="591" spans="2:13" ht="15.75" thickBot="1" x14ac:dyDescent="0.3">
      <c r="B591" s="457"/>
      <c r="C591" s="394"/>
      <c r="D591" s="394"/>
      <c r="E591" s="394"/>
      <c r="F591" s="394"/>
      <c r="G591" s="221">
        <v>1000</v>
      </c>
      <c r="H591" s="221">
        <v>2028</v>
      </c>
      <c r="I591" s="221">
        <f t="shared" si="42"/>
        <v>3</v>
      </c>
      <c r="J591" s="101"/>
      <c r="K591" s="101"/>
      <c r="L591" s="221">
        <v>3</v>
      </c>
      <c r="M591" s="101"/>
    </row>
    <row r="592" spans="2:13" ht="15.75" thickBot="1" x14ac:dyDescent="0.3">
      <c r="B592" s="457"/>
      <c r="C592" s="394"/>
      <c r="D592" s="394"/>
      <c r="E592" s="394"/>
      <c r="F592" s="394"/>
      <c r="G592" s="221">
        <v>1000</v>
      </c>
      <c r="H592" s="221">
        <v>2029</v>
      </c>
      <c r="I592" s="221">
        <f t="shared" si="42"/>
        <v>3</v>
      </c>
      <c r="J592" s="101"/>
      <c r="K592" s="101"/>
      <c r="L592" s="221">
        <v>3</v>
      </c>
      <c r="M592" s="101"/>
    </row>
    <row r="593" spans="2:13" ht="15.75" thickBot="1" x14ac:dyDescent="0.3">
      <c r="B593" s="378"/>
      <c r="C593" s="397"/>
      <c r="D593" s="397"/>
      <c r="E593" s="397"/>
      <c r="F593" s="397"/>
      <c r="G593" s="221">
        <v>1000</v>
      </c>
      <c r="H593" s="221">
        <v>2030</v>
      </c>
      <c r="I593" s="221">
        <f t="shared" si="42"/>
        <v>3</v>
      </c>
      <c r="J593" s="101"/>
      <c r="K593" s="101"/>
      <c r="L593" s="221">
        <v>3</v>
      </c>
      <c r="M593" s="101"/>
    </row>
    <row r="594" spans="2:13" ht="16.5" thickBot="1" x14ac:dyDescent="0.3">
      <c r="B594" s="124"/>
      <c r="C594" s="435" t="s">
        <v>53</v>
      </c>
      <c r="D594" s="435"/>
      <c r="E594" s="435"/>
      <c r="F594" s="103"/>
      <c r="G594" s="125"/>
      <c r="H594" s="39">
        <v>2014</v>
      </c>
      <c r="I594" s="39">
        <v>73</v>
      </c>
      <c r="J594" s="39">
        <v>0</v>
      </c>
      <c r="K594" s="39">
        <v>0</v>
      </c>
      <c r="L594" s="39">
        <v>73</v>
      </c>
      <c r="M594" s="39">
        <v>0</v>
      </c>
    </row>
    <row r="595" spans="2:13" ht="16.5" thickBot="1" x14ac:dyDescent="0.3">
      <c r="B595" s="126"/>
      <c r="C595" s="17"/>
      <c r="D595" s="17"/>
      <c r="E595" s="17"/>
      <c r="F595" s="17"/>
      <c r="G595" s="127"/>
      <c r="H595" s="39">
        <v>2015</v>
      </c>
      <c r="I595" s="39">
        <v>92.7</v>
      </c>
      <c r="J595" s="39">
        <v>0</v>
      </c>
      <c r="K595" s="39">
        <v>0</v>
      </c>
      <c r="L595" s="39">
        <v>92.7</v>
      </c>
      <c r="M595" s="39">
        <v>0</v>
      </c>
    </row>
    <row r="596" spans="2:13" ht="16.5" thickBot="1" x14ac:dyDescent="0.3">
      <c r="B596" s="126"/>
      <c r="C596" s="17"/>
      <c r="D596" s="17"/>
      <c r="E596" s="17"/>
      <c r="F596" s="17"/>
      <c r="G596" s="127"/>
      <c r="H596" s="39">
        <v>2016</v>
      </c>
      <c r="I596" s="39">
        <v>80</v>
      </c>
      <c r="J596" s="39">
        <v>0</v>
      </c>
      <c r="K596" s="39">
        <v>0</v>
      </c>
      <c r="L596" s="39">
        <v>80</v>
      </c>
      <c r="M596" s="39">
        <v>0</v>
      </c>
    </row>
    <row r="597" spans="2:13" ht="16.5" thickBot="1" x14ac:dyDescent="0.3">
      <c r="B597" s="126"/>
      <c r="C597" s="17"/>
      <c r="D597" s="17"/>
      <c r="E597" s="17"/>
      <c r="F597" s="17"/>
      <c r="G597" s="127"/>
      <c r="H597" s="39">
        <v>2017</v>
      </c>
      <c r="I597" s="39">
        <v>88</v>
      </c>
      <c r="J597" s="39">
        <v>0</v>
      </c>
      <c r="K597" s="39">
        <v>0</v>
      </c>
      <c r="L597" s="39">
        <v>88</v>
      </c>
      <c r="M597" s="39">
        <v>0</v>
      </c>
    </row>
    <row r="598" spans="2:13" ht="16.5" thickBot="1" x14ac:dyDescent="0.3">
      <c r="B598" s="126"/>
      <c r="C598" s="17"/>
      <c r="D598" s="17"/>
      <c r="E598" s="17"/>
      <c r="F598" s="17"/>
      <c r="G598" s="127"/>
      <c r="H598" s="39">
        <v>2018</v>
      </c>
      <c r="I598" s="39">
        <f t="shared" ref="I598:I610" si="43">J598+K598+L598+M598</f>
        <v>88</v>
      </c>
      <c r="J598" s="39">
        <v>0</v>
      </c>
      <c r="K598" s="39">
        <f t="shared" ref="K598:L604" si="44">K530+K547+K564+K581</f>
        <v>0</v>
      </c>
      <c r="L598" s="39">
        <f t="shared" si="44"/>
        <v>88</v>
      </c>
      <c r="M598" s="39">
        <v>0</v>
      </c>
    </row>
    <row r="599" spans="2:13" ht="16.5" thickBot="1" x14ac:dyDescent="0.3">
      <c r="B599" s="126"/>
      <c r="C599" s="17"/>
      <c r="D599" s="17"/>
      <c r="E599" s="17"/>
      <c r="F599" s="17"/>
      <c r="G599" s="127"/>
      <c r="H599" s="39">
        <v>2019</v>
      </c>
      <c r="I599" s="39">
        <f t="shared" si="43"/>
        <v>88</v>
      </c>
      <c r="J599" s="39">
        <v>0</v>
      </c>
      <c r="K599" s="39">
        <f t="shared" si="44"/>
        <v>0</v>
      </c>
      <c r="L599" s="39">
        <f t="shared" si="44"/>
        <v>88</v>
      </c>
      <c r="M599" s="39">
        <v>0</v>
      </c>
    </row>
    <row r="600" spans="2:13" ht="16.5" thickBot="1" x14ac:dyDescent="0.3">
      <c r="B600" s="126"/>
      <c r="C600" s="17"/>
      <c r="D600" s="17"/>
      <c r="E600" s="17"/>
      <c r="F600" s="17"/>
      <c r="G600" s="127"/>
      <c r="H600" s="128">
        <v>2020</v>
      </c>
      <c r="I600" s="39">
        <f t="shared" si="43"/>
        <v>92</v>
      </c>
      <c r="J600" s="39">
        <v>0</v>
      </c>
      <c r="K600" s="39">
        <f t="shared" si="44"/>
        <v>0</v>
      </c>
      <c r="L600" s="39">
        <f t="shared" si="44"/>
        <v>92</v>
      </c>
      <c r="M600" s="39">
        <v>0</v>
      </c>
    </row>
    <row r="601" spans="2:13" ht="16.5" thickBot="1" x14ac:dyDescent="0.3">
      <c r="B601" s="126"/>
      <c r="C601" s="17"/>
      <c r="D601" s="17"/>
      <c r="E601" s="17"/>
      <c r="F601" s="17"/>
      <c r="G601" s="127"/>
      <c r="H601" s="128">
        <v>2021</v>
      </c>
      <c r="I601" s="39">
        <f t="shared" si="43"/>
        <v>93</v>
      </c>
      <c r="J601" s="39">
        <v>0</v>
      </c>
      <c r="K601" s="39">
        <f t="shared" si="44"/>
        <v>0</v>
      </c>
      <c r="L601" s="39">
        <f t="shared" si="44"/>
        <v>93</v>
      </c>
      <c r="M601" s="39">
        <v>0</v>
      </c>
    </row>
    <row r="602" spans="2:13" ht="16.5" thickBot="1" x14ac:dyDescent="0.3">
      <c r="B602" s="126"/>
      <c r="C602" s="17"/>
      <c r="D602" s="17"/>
      <c r="E602" s="17"/>
      <c r="F602" s="17"/>
      <c r="G602" s="127"/>
      <c r="H602" s="128">
        <v>2022</v>
      </c>
      <c r="I602" s="39">
        <f t="shared" si="43"/>
        <v>98</v>
      </c>
      <c r="J602" s="39">
        <v>0</v>
      </c>
      <c r="K602" s="39">
        <f t="shared" si="44"/>
        <v>0</v>
      </c>
      <c r="L602" s="39">
        <f t="shared" si="44"/>
        <v>98</v>
      </c>
      <c r="M602" s="39">
        <v>0</v>
      </c>
    </row>
    <row r="603" spans="2:13" ht="16.5" thickBot="1" x14ac:dyDescent="0.3">
      <c r="B603" s="126"/>
      <c r="C603" s="17"/>
      <c r="D603" s="17"/>
      <c r="E603" s="17"/>
      <c r="F603" s="17"/>
      <c r="G603" s="127"/>
      <c r="H603" s="128">
        <v>2023</v>
      </c>
      <c r="I603" s="39">
        <f t="shared" si="43"/>
        <v>113</v>
      </c>
      <c r="J603" s="39">
        <v>0</v>
      </c>
      <c r="K603" s="39">
        <f t="shared" si="44"/>
        <v>0</v>
      </c>
      <c r="L603" s="39">
        <f t="shared" si="44"/>
        <v>113</v>
      </c>
      <c r="M603" s="39">
        <v>0</v>
      </c>
    </row>
    <row r="604" spans="2:13" ht="16.5" thickBot="1" x14ac:dyDescent="0.3">
      <c r="B604" s="242"/>
      <c r="C604" s="218"/>
      <c r="D604" s="218"/>
      <c r="E604" s="218"/>
      <c r="F604" s="218"/>
      <c r="G604" s="127"/>
      <c r="H604" s="128">
        <v>2024</v>
      </c>
      <c r="I604" s="39">
        <f t="shared" si="43"/>
        <v>113</v>
      </c>
      <c r="J604" s="39">
        <v>0</v>
      </c>
      <c r="K604" s="39">
        <f t="shared" si="44"/>
        <v>0</v>
      </c>
      <c r="L604" s="39">
        <f t="shared" si="44"/>
        <v>113</v>
      </c>
      <c r="M604" s="39">
        <v>0</v>
      </c>
    </row>
    <row r="605" spans="2:13" ht="16.5" thickBot="1" x14ac:dyDescent="0.3">
      <c r="B605" s="242"/>
      <c r="C605" s="103"/>
      <c r="D605" s="103"/>
      <c r="E605" s="103"/>
      <c r="F605" s="103"/>
      <c r="G605" s="136"/>
      <c r="H605" s="128">
        <v>2025</v>
      </c>
      <c r="I605" s="39">
        <f t="shared" si="43"/>
        <v>113</v>
      </c>
      <c r="J605" s="39">
        <v>0</v>
      </c>
      <c r="K605" s="39">
        <f t="shared" ref="K605:K610" si="45">K537+K554+K571+K588</f>
        <v>0</v>
      </c>
      <c r="L605" s="39">
        <f t="shared" ref="L605:L609" si="46">L537+L554+L571+L588</f>
        <v>113</v>
      </c>
      <c r="M605" s="39">
        <v>0</v>
      </c>
    </row>
    <row r="606" spans="2:13" ht="16.5" thickBot="1" x14ac:dyDescent="0.3">
      <c r="B606" s="242"/>
      <c r="C606" s="103"/>
      <c r="D606" s="103"/>
      <c r="E606" s="103"/>
      <c r="F606" s="103"/>
      <c r="G606" s="134"/>
      <c r="H606" s="268">
        <v>2026</v>
      </c>
      <c r="I606" s="39">
        <f t="shared" si="43"/>
        <v>113</v>
      </c>
      <c r="J606" s="39">
        <v>0</v>
      </c>
      <c r="K606" s="39">
        <f t="shared" si="45"/>
        <v>0</v>
      </c>
      <c r="L606" s="39">
        <f t="shared" si="46"/>
        <v>113</v>
      </c>
      <c r="M606" s="39">
        <v>0</v>
      </c>
    </row>
    <row r="607" spans="2:13" ht="16.5" thickBot="1" x14ac:dyDescent="0.3">
      <c r="B607" s="242"/>
      <c r="C607" s="103"/>
      <c r="D607" s="103"/>
      <c r="E607" s="103"/>
      <c r="F607" s="103"/>
      <c r="G607" s="134"/>
      <c r="H607" s="268">
        <v>2027</v>
      </c>
      <c r="I607" s="39">
        <f t="shared" si="43"/>
        <v>113</v>
      </c>
      <c r="J607" s="39">
        <v>0</v>
      </c>
      <c r="K607" s="39">
        <f t="shared" si="45"/>
        <v>0</v>
      </c>
      <c r="L607" s="39">
        <f>L539+L556+L573+L590</f>
        <v>113</v>
      </c>
      <c r="M607" s="39">
        <v>0</v>
      </c>
    </row>
    <row r="608" spans="2:13" ht="16.5" thickBot="1" x14ac:dyDescent="0.3">
      <c r="B608" s="242"/>
      <c r="C608" s="103"/>
      <c r="D608" s="103"/>
      <c r="E608" s="103"/>
      <c r="F608" s="103"/>
      <c r="G608" s="134"/>
      <c r="H608" s="268">
        <v>2028</v>
      </c>
      <c r="I608" s="39">
        <f t="shared" si="43"/>
        <v>113</v>
      </c>
      <c r="J608" s="39">
        <v>0</v>
      </c>
      <c r="K608" s="39">
        <f t="shared" si="45"/>
        <v>0</v>
      </c>
      <c r="L608" s="39">
        <f t="shared" si="46"/>
        <v>113</v>
      </c>
      <c r="M608" s="39">
        <v>0</v>
      </c>
    </row>
    <row r="609" spans="2:13" ht="16.5" thickBot="1" x14ac:dyDescent="0.3">
      <c r="B609" s="242"/>
      <c r="C609" s="103"/>
      <c r="D609" s="103"/>
      <c r="E609" s="103"/>
      <c r="F609" s="103"/>
      <c r="G609" s="134"/>
      <c r="H609" s="268">
        <v>2029</v>
      </c>
      <c r="I609" s="39">
        <f t="shared" si="43"/>
        <v>113</v>
      </c>
      <c r="J609" s="39">
        <v>0</v>
      </c>
      <c r="K609" s="39">
        <f t="shared" si="45"/>
        <v>0</v>
      </c>
      <c r="L609" s="39">
        <f t="shared" si="46"/>
        <v>113</v>
      </c>
      <c r="M609" s="39">
        <v>0</v>
      </c>
    </row>
    <row r="610" spans="2:13" ht="16.5" thickBot="1" x14ac:dyDescent="0.3">
      <c r="B610" s="242"/>
      <c r="C610" s="103"/>
      <c r="D610" s="103"/>
      <c r="E610" s="103"/>
      <c r="F610" s="103"/>
      <c r="G610" s="134"/>
      <c r="H610" s="268">
        <v>2030</v>
      </c>
      <c r="I610" s="39">
        <f t="shared" si="43"/>
        <v>113</v>
      </c>
      <c r="J610" s="39">
        <v>0</v>
      </c>
      <c r="K610" s="39">
        <f t="shared" si="45"/>
        <v>0</v>
      </c>
      <c r="L610" s="39">
        <f>L542+L559+L576+L593</f>
        <v>113</v>
      </c>
      <c r="M610" s="39">
        <v>0</v>
      </c>
    </row>
    <row r="611" spans="2:13" ht="16.5" customHeight="1" thickBot="1" x14ac:dyDescent="0.3">
      <c r="B611" s="456" t="s">
        <v>148</v>
      </c>
      <c r="C611" s="456"/>
      <c r="D611" s="456"/>
      <c r="E611" s="456"/>
      <c r="F611" s="456"/>
      <c r="G611" s="456"/>
      <c r="H611" s="456"/>
      <c r="I611" s="456"/>
      <c r="J611" s="456"/>
      <c r="K611" s="456"/>
      <c r="L611" s="456"/>
      <c r="M611" s="456"/>
    </row>
    <row r="612" spans="2:13" ht="15.75" customHeight="1" thickBot="1" x14ac:dyDescent="0.3">
      <c r="B612" s="377">
        <v>1</v>
      </c>
      <c r="C612" s="396" t="s">
        <v>149</v>
      </c>
      <c r="D612" s="396" t="s">
        <v>150</v>
      </c>
      <c r="E612" s="396" t="s">
        <v>151</v>
      </c>
      <c r="F612" s="396" t="s">
        <v>39</v>
      </c>
      <c r="G612" s="230">
        <v>10</v>
      </c>
      <c r="H612" s="6">
        <v>2014</v>
      </c>
      <c r="I612" s="6">
        <v>15</v>
      </c>
      <c r="J612" s="6"/>
      <c r="K612" s="6"/>
      <c r="L612" s="6">
        <v>15</v>
      </c>
      <c r="M612" s="6"/>
    </row>
    <row r="613" spans="2:13" ht="15.75" thickBot="1" x14ac:dyDescent="0.3">
      <c r="B613" s="457"/>
      <c r="C613" s="394"/>
      <c r="D613" s="394"/>
      <c r="E613" s="394"/>
      <c r="F613" s="394"/>
      <c r="G613" s="230">
        <v>10</v>
      </c>
      <c r="H613" s="6">
        <v>2015</v>
      </c>
      <c r="I613" s="6">
        <v>20</v>
      </c>
      <c r="J613" s="6"/>
      <c r="K613" s="6"/>
      <c r="L613" s="6">
        <v>20</v>
      </c>
      <c r="M613" s="6"/>
    </row>
    <row r="614" spans="2:13" ht="15.75" thickBot="1" x14ac:dyDescent="0.3">
      <c r="B614" s="457"/>
      <c r="C614" s="394"/>
      <c r="D614" s="394"/>
      <c r="E614" s="394"/>
      <c r="F614" s="394"/>
      <c r="G614" s="230">
        <v>0</v>
      </c>
      <c r="H614" s="6">
        <v>2016</v>
      </c>
      <c r="I614" s="6">
        <v>0</v>
      </c>
      <c r="J614" s="6"/>
      <c r="K614" s="6"/>
      <c r="L614" s="6">
        <v>0</v>
      </c>
      <c r="M614" s="6"/>
    </row>
    <row r="615" spans="2:13" ht="15.75" thickBot="1" x14ac:dyDescent="0.3">
      <c r="B615" s="457"/>
      <c r="C615" s="394"/>
      <c r="D615" s="394"/>
      <c r="E615" s="394"/>
      <c r="F615" s="394"/>
      <c r="G615" s="230">
        <v>0</v>
      </c>
      <c r="H615" s="6">
        <v>2017</v>
      </c>
      <c r="I615" s="6">
        <v>0</v>
      </c>
      <c r="J615" s="6"/>
      <c r="K615" s="6"/>
      <c r="L615" s="6">
        <v>0</v>
      </c>
      <c r="M615" s="6"/>
    </row>
    <row r="616" spans="2:13" ht="15.75" thickBot="1" x14ac:dyDescent="0.3">
      <c r="B616" s="457"/>
      <c r="C616" s="394"/>
      <c r="D616" s="394"/>
      <c r="E616" s="394"/>
      <c r="F616" s="394"/>
      <c r="G616" s="230">
        <v>10</v>
      </c>
      <c r="H616" s="6">
        <v>2018</v>
      </c>
      <c r="I616" s="6">
        <f t="shared" ref="I616:I632" si="47">J616+K616+L616+M616</f>
        <v>8</v>
      </c>
      <c r="J616" s="6"/>
      <c r="K616" s="6"/>
      <c r="L616" s="6">
        <v>8</v>
      </c>
      <c r="M616" s="6"/>
    </row>
    <row r="617" spans="2:13" ht="15.75" thickBot="1" x14ac:dyDescent="0.3">
      <c r="B617" s="457"/>
      <c r="C617" s="394"/>
      <c r="D617" s="394"/>
      <c r="E617" s="394"/>
      <c r="F617" s="394"/>
      <c r="G617" s="230">
        <v>10</v>
      </c>
      <c r="H617" s="6">
        <v>2019</v>
      </c>
      <c r="I617" s="6">
        <f t="shared" si="47"/>
        <v>0</v>
      </c>
      <c r="J617" s="101"/>
      <c r="K617" s="6"/>
      <c r="L617" s="6">
        <v>0</v>
      </c>
      <c r="M617" s="6"/>
    </row>
    <row r="618" spans="2:13" ht="15.75" thickBot="1" x14ac:dyDescent="0.3">
      <c r="B618" s="457"/>
      <c r="C618" s="394"/>
      <c r="D618" s="394"/>
      <c r="E618" s="394"/>
      <c r="F618" s="394"/>
      <c r="G618" s="230">
        <v>10</v>
      </c>
      <c r="H618" s="6">
        <v>2020</v>
      </c>
      <c r="I618" s="6">
        <f t="shared" si="47"/>
        <v>20</v>
      </c>
      <c r="J618" s="101"/>
      <c r="K618" s="6"/>
      <c r="L618" s="6">
        <v>20</v>
      </c>
      <c r="M618" s="6"/>
    </row>
    <row r="619" spans="2:13" ht="15.75" thickBot="1" x14ac:dyDescent="0.3">
      <c r="B619" s="457"/>
      <c r="C619" s="394"/>
      <c r="D619" s="394"/>
      <c r="E619" s="394"/>
      <c r="F619" s="394"/>
      <c r="G619" s="230">
        <v>10</v>
      </c>
      <c r="H619" s="6">
        <v>2021</v>
      </c>
      <c r="I619" s="6">
        <f t="shared" si="47"/>
        <v>20</v>
      </c>
      <c r="J619" s="101"/>
      <c r="K619" s="6"/>
      <c r="L619" s="6">
        <v>20</v>
      </c>
      <c r="M619" s="101"/>
    </row>
    <row r="620" spans="2:13" ht="15.75" thickBot="1" x14ac:dyDescent="0.3">
      <c r="B620" s="457"/>
      <c r="C620" s="394"/>
      <c r="D620" s="394"/>
      <c r="E620" s="394"/>
      <c r="F620" s="394"/>
      <c r="G620" s="230">
        <v>10</v>
      </c>
      <c r="H620" s="6">
        <v>2022</v>
      </c>
      <c r="I620" s="6">
        <f t="shared" si="47"/>
        <v>25</v>
      </c>
      <c r="J620" s="101"/>
      <c r="K620" s="6"/>
      <c r="L620" s="186">
        <v>25</v>
      </c>
      <c r="M620" s="101"/>
    </row>
    <row r="621" spans="2:13" ht="15.75" thickBot="1" x14ac:dyDescent="0.3">
      <c r="B621" s="457"/>
      <c r="C621" s="394"/>
      <c r="D621" s="394"/>
      <c r="E621" s="394"/>
      <c r="F621" s="394"/>
      <c r="G621" s="230">
        <v>10</v>
      </c>
      <c r="H621" s="6">
        <v>2023</v>
      </c>
      <c r="I621" s="6">
        <f t="shared" si="47"/>
        <v>20</v>
      </c>
      <c r="J621" s="101"/>
      <c r="K621" s="6"/>
      <c r="L621" s="358">
        <v>20</v>
      </c>
      <c r="M621" s="101"/>
    </row>
    <row r="622" spans="2:13" ht="15.75" thickBot="1" x14ac:dyDescent="0.3">
      <c r="B622" s="457"/>
      <c r="C622" s="394"/>
      <c r="D622" s="394"/>
      <c r="E622" s="394"/>
      <c r="F622" s="394"/>
      <c r="G622" s="230">
        <v>10</v>
      </c>
      <c r="H622" s="6">
        <v>2024</v>
      </c>
      <c r="I622" s="6">
        <f t="shared" si="47"/>
        <v>20</v>
      </c>
      <c r="J622" s="101"/>
      <c r="K622" s="6"/>
      <c r="L622" s="358">
        <v>20</v>
      </c>
      <c r="M622" s="101"/>
    </row>
    <row r="623" spans="2:13" ht="15.75" thickBot="1" x14ac:dyDescent="0.3">
      <c r="B623" s="457"/>
      <c r="C623" s="394"/>
      <c r="D623" s="394"/>
      <c r="E623" s="394"/>
      <c r="F623" s="394"/>
      <c r="G623" s="230">
        <v>10</v>
      </c>
      <c r="H623" s="221">
        <v>2025</v>
      </c>
      <c r="I623" s="221">
        <f t="shared" si="47"/>
        <v>20</v>
      </c>
      <c r="J623" s="101"/>
      <c r="K623" s="221"/>
      <c r="L623" s="358">
        <v>20</v>
      </c>
      <c r="M623" s="101"/>
    </row>
    <row r="624" spans="2:13" ht="15.75" thickBot="1" x14ac:dyDescent="0.3">
      <c r="B624" s="457"/>
      <c r="C624" s="394"/>
      <c r="D624" s="394"/>
      <c r="E624" s="394"/>
      <c r="F624" s="394"/>
      <c r="G624" s="230">
        <v>10</v>
      </c>
      <c r="H624" s="221">
        <v>2026</v>
      </c>
      <c r="I624" s="221">
        <f t="shared" si="47"/>
        <v>20</v>
      </c>
      <c r="J624" s="101"/>
      <c r="K624" s="221"/>
      <c r="L624" s="358">
        <v>20</v>
      </c>
      <c r="M624" s="101"/>
    </row>
    <row r="625" spans="2:13" ht="15.75" thickBot="1" x14ac:dyDescent="0.3">
      <c r="B625" s="457"/>
      <c r="C625" s="394"/>
      <c r="D625" s="394"/>
      <c r="E625" s="394"/>
      <c r="F625" s="394"/>
      <c r="G625" s="230">
        <v>10</v>
      </c>
      <c r="H625" s="221">
        <v>2027</v>
      </c>
      <c r="I625" s="221">
        <f t="shared" si="47"/>
        <v>20</v>
      </c>
      <c r="J625" s="101"/>
      <c r="K625" s="221"/>
      <c r="L625" s="358">
        <v>20</v>
      </c>
      <c r="M625" s="101"/>
    </row>
    <row r="626" spans="2:13" ht="15.75" thickBot="1" x14ac:dyDescent="0.3">
      <c r="B626" s="457"/>
      <c r="C626" s="394"/>
      <c r="D626" s="394"/>
      <c r="E626" s="394"/>
      <c r="F626" s="394"/>
      <c r="G626" s="230">
        <v>10</v>
      </c>
      <c r="H626" s="221">
        <v>2028</v>
      </c>
      <c r="I626" s="221">
        <f t="shared" si="47"/>
        <v>20</v>
      </c>
      <c r="J626" s="101"/>
      <c r="K626" s="221"/>
      <c r="L626" s="358">
        <v>20</v>
      </c>
      <c r="M626" s="101"/>
    </row>
    <row r="627" spans="2:13" ht="15.75" thickBot="1" x14ac:dyDescent="0.3">
      <c r="B627" s="457"/>
      <c r="C627" s="394"/>
      <c r="D627" s="394"/>
      <c r="E627" s="394"/>
      <c r="F627" s="394"/>
      <c r="G627" s="230">
        <v>10</v>
      </c>
      <c r="H627" s="221">
        <v>2029</v>
      </c>
      <c r="I627" s="221">
        <f t="shared" si="47"/>
        <v>20</v>
      </c>
      <c r="J627" s="101"/>
      <c r="K627" s="221"/>
      <c r="L627" s="358">
        <v>20</v>
      </c>
      <c r="M627" s="101"/>
    </row>
    <row r="628" spans="2:13" ht="15.75" thickBot="1" x14ac:dyDescent="0.3">
      <c r="B628" s="378"/>
      <c r="C628" s="397"/>
      <c r="D628" s="397"/>
      <c r="E628" s="397"/>
      <c r="F628" s="397"/>
      <c r="G628" s="230">
        <v>10</v>
      </c>
      <c r="H628" s="221">
        <v>2030</v>
      </c>
      <c r="I628" s="221">
        <f t="shared" si="47"/>
        <v>20</v>
      </c>
      <c r="J628" s="101"/>
      <c r="K628" s="221"/>
      <c r="L628" s="358">
        <v>20</v>
      </c>
      <c r="M628" s="101"/>
    </row>
    <row r="629" spans="2:13" ht="32.25" customHeight="1" thickBot="1" x14ac:dyDescent="0.3">
      <c r="B629" s="466">
        <v>2</v>
      </c>
      <c r="C629" s="396" t="s">
        <v>152</v>
      </c>
      <c r="D629" s="381" t="s">
        <v>150</v>
      </c>
      <c r="E629" s="396" t="s">
        <v>151</v>
      </c>
      <c r="F629" s="396" t="s">
        <v>39</v>
      </c>
      <c r="G629" s="230">
        <v>3</v>
      </c>
      <c r="H629" s="6">
        <v>2014</v>
      </c>
      <c r="I629" s="6">
        <f t="shared" si="47"/>
        <v>23</v>
      </c>
      <c r="J629" s="6"/>
      <c r="K629" s="6"/>
      <c r="L629" s="6">
        <v>23</v>
      </c>
      <c r="M629" s="6"/>
    </row>
    <row r="630" spans="2:13" ht="15.75" thickBot="1" x14ac:dyDescent="0.3">
      <c r="B630" s="467"/>
      <c r="C630" s="394"/>
      <c r="D630" s="465"/>
      <c r="E630" s="394"/>
      <c r="F630" s="394"/>
      <c r="G630" s="230">
        <v>3</v>
      </c>
      <c r="H630" s="6">
        <v>2015</v>
      </c>
      <c r="I630" s="6">
        <f t="shared" si="47"/>
        <v>15</v>
      </c>
      <c r="J630" s="6"/>
      <c r="K630" s="6"/>
      <c r="L630" s="6">
        <v>15</v>
      </c>
      <c r="M630" s="6"/>
    </row>
    <row r="631" spans="2:13" ht="15.75" thickBot="1" x14ac:dyDescent="0.3">
      <c r="B631" s="467"/>
      <c r="C631" s="394"/>
      <c r="D631" s="465"/>
      <c r="E631" s="394"/>
      <c r="F631" s="394"/>
      <c r="G631" s="230">
        <v>3</v>
      </c>
      <c r="H631" s="6">
        <v>2016</v>
      </c>
      <c r="I631" s="6">
        <f t="shared" si="47"/>
        <v>8.5</v>
      </c>
      <c r="J631" s="6"/>
      <c r="K631" s="6"/>
      <c r="L631" s="6">
        <v>8.5</v>
      </c>
      <c r="M631" s="6"/>
    </row>
    <row r="632" spans="2:13" ht="15.75" thickBot="1" x14ac:dyDescent="0.3">
      <c r="B632" s="467"/>
      <c r="C632" s="394"/>
      <c r="D632" s="465"/>
      <c r="E632" s="394"/>
      <c r="F632" s="394"/>
      <c r="G632" s="230">
        <v>3</v>
      </c>
      <c r="H632" s="6">
        <v>2017</v>
      </c>
      <c r="I632" s="6">
        <f t="shared" si="47"/>
        <v>20</v>
      </c>
      <c r="J632" s="6"/>
      <c r="K632" s="6"/>
      <c r="L632" s="6">
        <v>20</v>
      </c>
      <c r="M632" s="101"/>
    </row>
    <row r="633" spans="2:13" ht="15.75" thickBot="1" x14ac:dyDescent="0.3">
      <c r="B633" s="467"/>
      <c r="C633" s="394"/>
      <c r="D633" s="465"/>
      <c r="E633" s="394"/>
      <c r="F633" s="394"/>
      <c r="G633" s="230">
        <v>3</v>
      </c>
      <c r="H633" s="6">
        <v>2018</v>
      </c>
      <c r="I633" s="6">
        <v>20</v>
      </c>
      <c r="J633" s="6"/>
      <c r="K633" s="6"/>
      <c r="L633" s="6">
        <v>20</v>
      </c>
      <c r="M633" s="6"/>
    </row>
    <row r="634" spans="2:13" ht="15.75" thickBot="1" x14ac:dyDescent="0.3">
      <c r="B634" s="467"/>
      <c r="C634" s="394"/>
      <c r="D634" s="465"/>
      <c r="E634" s="394"/>
      <c r="F634" s="394"/>
      <c r="G634" s="230">
        <v>3</v>
      </c>
      <c r="H634" s="6">
        <v>2019</v>
      </c>
      <c r="I634" s="6">
        <f t="shared" ref="I634:I645" si="48">L634</f>
        <v>15</v>
      </c>
      <c r="J634" s="6"/>
      <c r="K634" s="6"/>
      <c r="L634" s="6">
        <v>15</v>
      </c>
      <c r="M634" s="6"/>
    </row>
    <row r="635" spans="2:13" ht="15.75" thickBot="1" x14ac:dyDescent="0.3">
      <c r="B635" s="467"/>
      <c r="C635" s="394"/>
      <c r="D635" s="465"/>
      <c r="E635" s="394"/>
      <c r="F635" s="394"/>
      <c r="G635" s="230">
        <v>3</v>
      </c>
      <c r="H635" s="6">
        <v>2020</v>
      </c>
      <c r="I635" s="6">
        <f t="shared" si="48"/>
        <v>15</v>
      </c>
      <c r="J635" s="6"/>
      <c r="K635" s="6"/>
      <c r="L635" s="6">
        <v>15</v>
      </c>
      <c r="M635" s="6"/>
    </row>
    <row r="636" spans="2:13" ht="15.75" thickBot="1" x14ac:dyDescent="0.3">
      <c r="B636" s="467"/>
      <c r="C636" s="394"/>
      <c r="D636" s="465"/>
      <c r="E636" s="394"/>
      <c r="F636" s="394"/>
      <c r="G636" s="230">
        <v>4</v>
      </c>
      <c r="H636" s="6">
        <v>2021</v>
      </c>
      <c r="I636" s="6">
        <f t="shared" si="48"/>
        <v>18</v>
      </c>
      <c r="J636" s="6"/>
      <c r="K636" s="6"/>
      <c r="L636" s="6">
        <v>18</v>
      </c>
      <c r="M636" s="101"/>
    </row>
    <row r="637" spans="2:13" ht="15.75" thickBot="1" x14ac:dyDescent="0.3">
      <c r="B637" s="467"/>
      <c r="C637" s="394"/>
      <c r="D637" s="465"/>
      <c r="E637" s="394"/>
      <c r="F637" s="394"/>
      <c r="G637" s="230">
        <v>4</v>
      </c>
      <c r="H637" s="6">
        <v>2022</v>
      </c>
      <c r="I637" s="6">
        <f t="shared" si="48"/>
        <v>20</v>
      </c>
      <c r="J637" s="6"/>
      <c r="K637" s="6"/>
      <c r="L637" s="6">
        <v>20</v>
      </c>
      <c r="M637" s="101"/>
    </row>
    <row r="638" spans="2:13" ht="15.75" thickBot="1" x14ac:dyDescent="0.3">
      <c r="B638" s="467"/>
      <c r="C638" s="394"/>
      <c r="D638" s="465"/>
      <c r="E638" s="394"/>
      <c r="F638" s="394"/>
      <c r="G638" s="230">
        <v>4</v>
      </c>
      <c r="H638" s="6">
        <v>2023</v>
      </c>
      <c r="I638" s="6">
        <f t="shared" si="48"/>
        <v>20</v>
      </c>
      <c r="J638" s="6"/>
      <c r="K638" s="6"/>
      <c r="L638" s="358">
        <v>20</v>
      </c>
      <c r="M638" s="101"/>
    </row>
    <row r="639" spans="2:13" ht="15.75" thickBot="1" x14ac:dyDescent="0.3">
      <c r="B639" s="467"/>
      <c r="C639" s="394"/>
      <c r="D639" s="465"/>
      <c r="E639" s="394"/>
      <c r="F639" s="394"/>
      <c r="G639" s="230">
        <v>4</v>
      </c>
      <c r="H639" s="6">
        <v>2024</v>
      </c>
      <c r="I639" s="6">
        <f t="shared" si="48"/>
        <v>20</v>
      </c>
      <c r="J639" s="6"/>
      <c r="K639" s="6"/>
      <c r="L639" s="358">
        <v>20</v>
      </c>
      <c r="M639" s="101"/>
    </row>
    <row r="640" spans="2:13" ht="15.75" thickBot="1" x14ac:dyDescent="0.3">
      <c r="B640" s="467"/>
      <c r="C640" s="394"/>
      <c r="D640" s="465"/>
      <c r="E640" s="394"/>
      <c r="F640" s="394"/>
      <c r="G640" s="230">
        <v>4</v>
      </c>
      <c r="H640" s="221">
        <v>2025</v>
      </c>
      <c r="I640" s="221">
        <f t="shared" si="48"/>
        <v>20</v>
      </c>
      <c r="J640" s="221"/>
      <c r="K640" s="221"/>
      <c r="L640" s="358">
        <v>20</v>
      </c>
      <c r="M640" s="101"/>
    </row>
    <row r="641" spans="2:13" ht="15.75" thickBot="1" x14ac:dyDescent="0.3">
      <c r="B641" s="467"/>
      <c r="C641" s="394"/>
      <c r="D641" s="465"/>
      <c r="E641" s="394"/>
      <c r="F641" s="394"/>
      <c r="G641" s="230">
        <v>4</v>
      </c>
      <c r="H641" s="221">
        <v>2026</v>
      </c>
      <c r="I641" s="221">
        <f t="shared" si="48"/>
        <v>20</v>
      </c>
      <c r="J641" s="221"/>
      <c r="K641" s="221"/>
      <c r="L641" s="358">
        <v>20</v>
      </c>
      <c r="M641" s="101"/>
    </row>
    <row r="642" spans="2:13" ht="15.75" thickBot="1" x14ac:dyDescent="0.3">
      <c r="B642" s="467"/>
      <c r="C642" s="394"/>
      <c r="D642" s="465"/>
      <c r="E642" s="394"/>
      <c r="F642" s="394"/>
      <c r="G642" s="230">
        <v>4</v>
      </c>
      <c r="H642" s="221">
        <v>2027</v>
      </c>
      <c r="I642" s="221">
        <f t="shared" si="48"/>
        <v>20</v>
      </c>
      <c r="J642" s="221"/>
      <c r="K642" s="221"/>
      <c r="L642" s="358">
        <v>20</v>
      </c>
      <c r="M642" s="101"/>
    </row>
    <row r="643" spans="2:13" ht="15.75" thickBot="1" x14ac:dyDescent="0.3">
      <c r="B643" s="467"/>
      <c r="C643" s="394"/>
      <c r="D643" s="465"/>
      <c r="E643" s="394"/>
      <c r="F643" s="394"/>
      <c r="G643" s="230">
        <v>4</v>
      </c>
      <c r="H643" s="221">
        <v>2028</v>
      </c>
      <c r="I643" s="221">
        <f t="shared" si="48"/>
        <v>20</v>
      </c>
      <c r="J643" s="221"/>
      <c r="K643" s="221"/>
      <c r="L643" s="358">
        <v>20</v>
      </c>
      <c r="M643" s="101"/>
    </row>
    <row r="644" spans="2:13" ht="15.75" thickBot="1" x14ac:dyDescent="0.3">
      <c r="B644" s="467"/>
      <c r="C644" s="394"/>
      <c r="D644" s="465"/>
      <c r="E644" s="394"/>
      <c r="F644" s="394"/>
      <c r="G644" s="230">
        <v>4</v>
      </c>
      <c r="H644" s="221">
        <v>2029</v>
      </c>
      <c r="I644" s="221">
        <f t="shared" si="48"/>
        <v>20</v>
      </c>
      <c r="J644" s="221"/>
      <c r="K644" s="221"/>
      <c r="L644" s="358">
        <v>20</v>
      </c>
      <c r="M644" s="101"/>
    </row>
    <row r="645" spans="2:13" ht="15.75" thickBot="1" x14ac:dyDescent="0.3">
      <c r="B645" s="468"/>
      <c r="C645" s="397"/>
      <c r="D645" s="382"/>
      <c r="E645" s="397"/>
      <c r="F645" s="397"/>
      <c r="G645" s="230">
        <v>4</v>
      </c>
      <c r="H645" s="221">
        <v>2030</v>
      </c>
      <c r="I645" s="221">
        <f t="shared" si="48"/>
        <v>20</v>
      </c>
      <c r="J645" s="221"/>
      <c r="K645" s="221"/>
      <c r="L645" s="358">
        <v>20</v>
      </c>
      <c r="M645" s="101"/>
    </row>
    <row r="646" spans="2:13" ht="21.75" customHeight="1" thickBot="1" x14ac:dyDescent="0.3">
      <c r="B646" s="377">
        <v>3</v>
      </c>
      <c r="C646" s="396" t="s">
        <v>153</v>
      </c>
      <c r="D646" s="381" t="s">
        <v>154</v>
      </c>
      <c r="E646" s="396" t="s">
        <v>155</v>
      </c>
      <c r="F646" s="396" t="s">
        <v>39</v>
      </c>
      <c r="G646" s="230"/>
      <c r="H646" s="6">
        <v>2014</v>
      </c>
      <c r="I646" s="6">
        <f t="shared" ref="I646:I689" si="49">J646+K646+L646+M646</f>
        <v>0</v>
      </c>
      <c r="J646" s="6"/>
      <c r="K646" s="6"/>
      <c r="L646" s="6">
        <v>0</v>
      </c>
      <c r="M646" s="6"/>
    </row>
    <row r="647" spans="2:13" ht="15.75" thickBot="1" x14ac:dyDescent="0.3">
      <c r="B647" s="457"/>
      <c r="C647" s="394"/>
      <c r="D647" s="465"/>
      <c r="E647" s="394"/>
      <c r="F647" s="394"/>
      <c r="G647" s="230"/>
      <c r="H647" s="6">
        <v>2015</v>
      </c>
      <c r="I647" s="6">
        <f t="shared" si="49"/>
        <v>0</v>
      </c>
      <c r="J647" s="6"/>
      <c r="K647" s="6"/>
      <c r="L647" s="6">
        <v>0</v>
      </c>
      <c r="M647" s="6"/>
    </row>
    <row r="648" spans="2:13" ht="15.75" thickBot="1" x14ac:dyDescent="0.3">
      <c r="B648" s="457"/>
      <c r="C648" s="394"/>
      <c r="D648" s="465"/>
      <c r="E648" s="394"/>
      <c r="F648" s="394"/>
      <c r="G648" s="230"/>
      <c r="H648" s="6">
        <v>2016</v>
      </c>
      <c r="I648" s="6">
        <f t="shared" si="49"/>
        <v>0</v>
      </c>
      <c r="J648" s="6"/>
      <c r="K648" s="6"/>
      <c r="L648" s="6">
        <v>0</v>
      </c>
      <c r="M648" s="6"/>
    </row>
    <row r="649" spans="2:13" ht="15.75" thickBot="1" x14ac:dyDescent="0.3">
      <c r="B649" s="457"/>
      <c r="C649" s="394"/>
      <c r="D649" s="465"/>
      <c r="E649" s="394"/>
      <c r="F649" s="394"/>
      <c r="G649" s="230"/>
      <c r="H649" s="6">
        <v>2017</v>
      </c>
      <c r="I649" s="6">
        <f t="shared" si="49"/>
        <v>0</v>
      </c>
      <c r="J649" s="6"/>
      <c r="K649" s="6"/>
      <c r="L649" s="6">
        <v>0</v>
      </c>
      <c r="M649" s="6"/>
    </row>
    <row r="650" spans="2:13" ht="15.75" thickBot="1" x14ac:dyDescent="0.3">
      <c r="B650" s="457"/>
      <c r="C650" s="394"/>
      <c r="D650" s="465"/>
      <c r="E650" s="394"/>
      <c r="F650" s="394"/>
      <c r="G650" s="230"/>
      <c r="H650" s="6">
        <v>2018</v>
      </c>
      <c r="I650" s="6">
        <f t="shared" si="49"/>
        <v>0</v>
      </c>
      <c r="J650" s="6"/>
      <c r="K650" s="6"/>
      <c r="L650" s="6">
        <v>0</v>
      </c>
      <c r="M650" s="6"/>
    </row>
    <row r="651" spans="2:13" ht="15.75" thickBot="1" x14ac:dyDescent="0.3">
      <c r="B651" s="457"/>
      <c r="C651" s="394"/>
      <c r="D651" s="465"/>
      <c r="E651" s="394"/>
      <c r="F651" s="394"/>
      <c r="G651" s="230"/>
      <c r="H651" s="6">
        <v>2019</v>
      </c>
      <c r="I651" s="6">
        <f t="shared" si="49"/>
        <v>0</v>
      </c>
      <c r="J651" s="6"/>
      <c r="K651" s="6"/>
      <c r="L651" s="6">
        <v>0</v>
      </c>
      <c r="M651" s="6"/>
    </row>
    <row r="652" spans="2:13" ht="15.75" thickBot="1" x14ac:dyDescent="0.3">
      <c r="B652" s="457"/>
      <c r="C652" s="394"/>
      <c r="D652" s="465"/>
      <c r="E652" s="394"/>
      <c r="F652" s="394"/>
      <c r="G652" s="230"/>
      <c r="H652" s="6">
        <v>2020</v>
      </c>
      <c r="I652" s="6">
        <f t="shared" si="49"/>
        <v>0</v>
      </c>
      <c r="J652" s="6"/>
      <c r="K652" s="6"/>
      <c r="L652" s="6">
        <v>0</v>
      </c>
      <c r="M652" s="6"/>
    </row>
    <row r="653" spans="2:13" ht="15.75" thickBot="1" x14ac:dyDescent="0.3">
      <c r="B653" s="457"/>
      <c r="C653" s="394"/>
      <c r="D653" s="465"/>
      <c r="E653" s="394"/>
      <c r="F653" s="394"/>
      <c r="G653" s="230"/>
      <c r="H653" s="6">
        <v>2021</v>
      </c>
      <c r="I653" s="6">
        <f t="shared" si="49"/>
        <v>0</v>
      </c>
      <c r="J653" s="101"/>
      <c r="K653" s="101"/>
      <c r="L653" s="6">
        <v>0</v>
      </c>
      <c r="M653" s="101"/>
    </row>
    <row r="654" spans="2:13" ht="15.75" thickBot="1" x14ac:dyDescent="0.3">
      <c r="B654" s="457"/>
      <c r="C654" s="394"/>
      <c r="D654" s="465"/>
      <c r="E654" s="394"/>
      <c r="F654" s="394"/>
      <c r="G654" s="230"/>
      <c r="H654" s="6">
        <v>2022</v>
      </c>
      <c r="I654" s="6">
        <f t="shared" si="49"/>
        <v>30</v>
      </c>
      <c r="J654" s="101"/>
      <c r="K654" s="101"/>
      <c r="L654" s="186">
        <v>30</v>
      </c>
      <c r="M654" s="101"/>
    </row>
    <row r="655" spans="2:13" ht="15.75" thickBot="1" x14ac:dyDescent="0.3">
      <c r="B655" s="457"/>
      <c r="C655" s="394"/>
      <c r="D655" s="465"/>
      <c r="E655" s="394"/>
      <c r="F655" s="394"/>
      <c r="G655" s="230"/>
      <c r="H655" s="6">
        <v>2023</v>
      </c>
      <c r="I655" s="6">
        <f t="shared" si="49"/>
        <v>30</v>
      </c>
      <c r="J655" s="101"/>
      <c r="K655" s="101"/>
      <c r="L655" s="358">
        <v>30</v>
      </c>
      <c r="M655" s="101"/>
    </row>
    <row r="656" spans="2:13" ht="15.75" thickBot="1" x14ac:dyDescent="0.3">
      <c r="B656" s="457"/>
      <c r="C656" s="394"/>
      <c r="D656" s="465"/>
      <c r="E656" s="394"/>
      <c r="F656" s="394"/>
      <c r="G656" s="230"/>
      <c r="H656" s="6">
        <v>2024</v>
      </c>
      <c r="I656" s="6">
        <f t="shared" si="49"/>
        <v>30</v>
      </c>
      <c r="J656" s="101"/>
      <c r="K656" s="101"/>
      <c r="L656" s="6">
        <v>30</v>
      </c>
      <c r="M656" s="101"/>
    </row>
    <row r="657" spans="2:13" ht="15.75" thickBot="1" x14ac:dyDescent="0.3">
      <c r="B657" s="457"/>
      <c r="C657" s="394"/>
      <c r="D657" s="465"/>
      <c r="E657" s="394"/>
      <c r="F657" s="394"/>
      <c r="G657" s="230"/>
      <c r="H657" s="221">
        <v>2025</v>
      </c>
      <c r="I657" s="221">
        <f t="shared" si="49"/>
        <v>30</v>
      </c>
      <c r="J657" s="101"/>
      <c r="K657" s="101"/>
      <c r="L657" s="221">
        <v>30</v>
      </c>
      <c r="M657" s="101"/>
    </row>
    <row r="658" spans="2:13" ht="15.75" thickBot="1" x14ac:dyDescent="0.3">
      <c r="B658" s="457"/>
      <c r="C658" s="394"/>
      <c r="D658" s="465"/>
      <c r="E658" s="394"/>
      <c r="F658" s="394"/>
      <c r="G658" s="230"/>
      <c r="H658" s="221">
        <v>2026</v>
      </c>
      <c r="I658" s="221">
        <f t="shared" si="49"/>
        <v>30</v>
      </c>
      <c r="J658" s="101"/>
      <c r="K658" s="101"/>
      <c r="L658" s="221">
        <v>30</v>
      </c>
      <c r="M658" s="101"/>
    </row>
    <row r="659" spans="2:13" ht="15.75" thickBot="1" x14ac:dyDescent="0.3">
      <c r="B659" s="457"/>
      <c r="C659" s="394"/>
      <c r="D659" s="465"/>
      <c r="E659" s="394"/>
      <c r="F659" s="394"/>
      <c r="G659" s="230"/>
      <c r="H659" s="221">
        <v>2027</v>
      </c>
      <c r="I659" s="221">
        <f t="shared" si="49"/>
        <v>30</v>
      </c>
      <c r="J659" s="101"/>
      <c r="K659" s="101"/>
      <c r="L659" s="221">
        <v>30</v>
      </c>
      <c r="M659" s="101"/>
    </row>
    <row r="660" spans="2:13" ht="15.75" thickBot="1" x14ac:dyDescent="0.3">
      <c r="B660" s="457"/>
      <c r="C660" s="394"/>
      <c r="D660" s="465"/>
      <c r="E660" s="394"/>
      <c r="F660" s="394"/>
      <c r="G660" s="230"/>
      <c r="H660" s="221">
        <v>2028</v>
      </c>
      <c r="I660" s="221">
        <f t="shared" si="49"/>
        <v>30</v>
      </c>
      <c r="J660" s="101"/>
      <c r="K660" s="101"/>
      <c r="L660" s="221">
        <v>30</v>
      </c>
      <c r="M660" s="101"/>
    </row>
    <row r="661" spans="2:13" ht="15.75" thickBot="1" x14ac:dyDescent="0.3">
      <c r="B661" s="457"/>
      <c r="C661" s="394"/>
      <c r="D661" s="465"/>
      <c r="E661" s="394"/>
      <c r="F661" s="394"/>
      <c r="G661" s="230"/>
      <c r="H661" s="221">
        <v>2029</v>
      </c>
      <c r="I661" s="221">
        <f t="shared" si="49"/>
        <v>30</v>
      </c>
      <c r="J661" s="101"/>
      <c r="K661" s="101"/>
      <c r="L661" s="221">
        <v>30</v>
      </c>
      <c r="M661" s="101"/>
    </row>
    <row r="662" spans="2:13" ht="15.75" thickBot="1" x14ac:dyDescent="0.3">
      <c r="B662" s="378"/>
      <c r="C662" s="397"/>
      <c r="D662" s="382"/>
      <c r="E662" s="397"/>
      <c r="F662" s="397"/>
      <c r="G662" s="230"/>
      <c r="H662" s="221">
        <v>2030</v>
      </c>
      <c r="I662" s="221">
        <f t="shared" si="49"/>
        <v>30</v>
      </c>
      <c r="J662" s="101"/>
      <c r="K662" s="101"/>
      <c r="L662" s="221">
        <v>30</v>
      </c>
      <c r="M662" s="101"/>
    </row>
    <row r="663" spans="2:13" ht="18" customHeight="1" thickBot="1" x14ac:dyDescent="0.3">
      <c r="B663" s="377">
        <v>4</v>
      </c>
      <c r="C663" s="16"/>
      <c r="D663" s="396" t="s">
        <v>135</v>
      </c>
      <c r="E663" s="396" t="s">
        <v>156</v>
      </c>
      <c r="F663" s="396" t="s">
        <v>47</v>
      </c>
      <c r="G663" s="230">
        <v>90</v>
      </c>
      <c r="H663" s="6">
        <v>2014</v>
      </c>
      <c r="I663" s="6">
        <f t="shared" si="49"/>
        <v>4</v>
      </c>
      <c r="J663" s="6"/>
      <c r="K663" s="6"/>
      <c r="L663" s="6">
        <v>4</v>
      </c>
      <c r="M663" s="6"/>
    </row>
    <row r="664" spans="2:13" ht="17.25" customHeight="1" thickBot="1" x14ac:dyDescent="0.3">
      <c r="B664" s="457"/>
      <c r="C664" s="394" t="s">
        <v>300</v>
      </c>
      <c r="D664" s="394"/>
      <c r="E664" s="394"/>
      <c r="F664" s="394"/>
      <c r="G664" s="230">
        <v>90</v>
      </c>
      <c r="H664" s="6">
        <v>2015</v>
      </c>
      <c r="I664" s="6">
        <f t="shared" si="49"/>
        <v>15</v>
      </c>
      <c r="J664" s="6"/>
      <c r="K664" s="6"/>
      <c r="L664" s="6">
        <v>15</v>
      </c>
      <c r="M664" s="6"/>
    </row>
    <row r="665" spans="2:13" ht="15.75" thickBot="1" x14ac:dyDescent="0.3">
      <c r="B665" s="457"/>
      <c r="C665" s="394"/>
      <c r="D665" s="394"/>
      <c r="E665" s="394"/>
      <c r="F665" s="394"/>
      <c r="G665" s="230">
        <v>90</v>
      </c>
      <c r="H665" s="6">
        <v>2016</v>
      </c>
      <c r="I665" s="6">
        <f t="shared" si="49"/>
        <v>12.4</v>
      </c>
      <c r="J665" s="6"/>
      <c r="K665" s="6"/>
      <c r="L665" s="6">
        <v>12.4</v>
      </c>
      <c r="M665" s="6"/>
    </row>
    <row r="666" spans="2:13" ht="15.75" thickBot="1" x14ac:dyDescent="0.3">
      <c r="B666" s="457"/>
      <c r="C666" s="394"/>
      <c r="D666" s="394"/>
      <c r="E666" s="394"/>
      <c r="F666" s="394"/>
      <c r="G666" s="230">
        <v>90</v>
      </c>
      <c r="H666" s="6">
        <v>2017</v>
      </c>
      <c r="I666" s="6">
        <f t="shared" si="49"/>
        <v>15</v>
      </c>
      <c r="J666" s="6"/>
      <c r="K666" s="6"/>
      <c r="L666" s="6">
        <v>15</v>
      </c>
      <c r="M666" s="101"/>
    </row>
    <row r="667" spans="2:13" ht="15.75" customHeight="1" thickBot="1" x14ac:dyDescent="0.3">
      <c r="B667" s="457"/>
      <c r="C667" s="394"/>
      <c r="D667" s="394"/>
      <c r="E667" s="394"/>
      <c r="F667" s="394"/>
      <c r="G667" s="230">
        <v>90</v>
      </c>
      <c r="H667" s="6">
        <v>2018</v>
      </c>
      <c r="I667" s="6">
        <f t="shared" si="49"/>
        <v>15</v>
      </c>
      <c r="J667" s="6"/>
      <c r="K667" s="6"/>
      <c r="L667" s="6">
        <v>15</v>
      </c>
      <c r="M667" s="6"/>
    </row>
    <row r="668" spans="2:13" ht="15.75" customHeight="1" thickBot="1" x14ac:dyDescent="0.3">
      <c r="B668" s="457"/>
      <c r="C668" s="394"/>
      <c r="D668" s="394"/>
      <c r="E668" s="394"/>
      <c r="F668" s="394"/>
      <c r="G668" s="230">
        <v>95</v>
      </c>
      <c r="H668" s="6">
        <v>2019</v>
      </c>
      <c r="I668" s="6">
        <f t="shared" si="49"/>
        <v>15</v>
      </c>
      <c r="J668" s="6"/>
      <c r="K668" s="6"/>
      <c r="L668" s="6">
        <v>15</v>
      </c>
      <c r="M668" s="6"/>
    </row>
    <row r="669" spans="2:13" ht="15.75" thickBot="1" x14ac:dyDescent="0.3">
      <c r="B669" s="457"/>
      <c r="C669" s="394"/>
      <c r="D669" s="394"/>
      <c r="E669" s="394"/>
      <c r="F669" s="394"/>
      <c r="G669" s="230">
        <v>95</v>
      </c>
      <c r="H669" s="6">
        <v>2020</v>
      </c>
      <c r="I669" s="6">
        <f t="shared" si="49"/>
        <v>16</v>
      </c>
      <c r="J669" s="6"/>
      <c r="K669" s="6"/>
      <c r="L669" s="6">
        <v>16</v>
      </c>
      <c r="M669" s="6"/>
    </row>
    <row r="670" spans="2:13" ht="15.75" thickBot="1" x14ac:dyDescent="0.3">
      <c r="B670" s="457"/>
      <c r="C670" s="394"/>
      <c r="D670" s="394"/>
      <c r="E670" s="394"/>
      <c r="F670" s="394"/>
      <c r="G670" s="230">
        <v>95</v>
      </c>
      <c r="H670" s="6">
        <v>2021</v>
      </c>
      <c r="I670" s="6">
        <f t="shared" si="49"/>
        <v>26</v>
      </c>
      <c r="J670" s="6"/>
      <c r="K670" s="6"/>
      <c r="L670" s="6">
        <v>26</v>
      </c>
      <c r="M670" s="101"/>
    </row>
    <row r="671" spans="2:13" ht="15.75" thickBot="1" x14ac:dyDescent="0.3">
      <c r="B671" s="457"/>
      <c r="C671" s="394"/>
      <c r="D671" s="394"/>
      <c r="E671" s="394"/>
      <c r="F671" s="394"/>
      <c r="G671" s="230">
        <v>95</v>
      </c>
      <c r="H671" s="6">
        <v>2022</v>
      </c>
      <c r="I671" s="6">
        <f t="shared" si="49"/>
        <v>30</v>
      </c>
      <c r="J671" s="6"/>
      <c r="K671" s="6"/>
      <c r="L671" s="186">
        <v>30</v>
      </c>
      <c r="M671" s="101"/>
    </row>
    <row r="672" spans="2:13" ht="15.75" thickBot="1" x14ac:dyDescent="0.3">
      <c r="B672" s="457"/>
      <c r="C672" s="394"/>
      <c r="D672" s="394"/>
      <c r="E672" s="394"/>
      <c r="F672" s="394"/>
      <c r="G672" s="230">
        <v>95</v>
      </c>
      <c r="H672" s="6">
        <v>2023</v>
      </c>
      <c r="I672" s="6">
        <f t="shared" si="49"/>
        <v>30</v>
      </c>
      <c r="J672" s="6"/>
      <c r="K672" s="6"/>
      <c r="L672" s="358">
        <v>30</v>
      </c>
      <c r="M672" s="101"/>
    </row>
    <row r="673" spans="2:13" ht="15.75" thickBot="1" x14ac:dyDescent="0.3">
      <c r="B673" s="457"/>
      <c r="C673" s="394"/>
      <c r="D673" s="394"/>
      <c r="E673" s="394"/>
      <c r="F673" s="394"/>
      <c r="G673" s="230">
        <v>95</v>
      </c>
      <c r="H673" s="6">
        <v>2024</v>
      </c>
      <c r="I673" s="6">
        <f t="shared" si="49"/>
        <v>30</v>
      </c>
      <c r="J673" s="6"/>
      <c r="K673" s="6"/>
      <c r="L673" s="186">
        <v>30</v>
      </c>
      <c r="M673" s="101"/>
    </row>
    <row r="674" spans="2:13" ht="15.75" thickBot="1" x14ac:dyDescent="0.3">
      <c r="B674" s="457"/>
      <c r="C674" s="394"/>
      <c r="D674" s="394"/>
      <c r="E674" s="394"/>
      <c r="F674" s="394"/>
      <c r="G674" s="230">
        <v>95</v>
      </c>
      <c r="H674" s="221">
        <v>2025</v>
      </c>
      <c r="I674" s="221">
        <f t="shared" si="49"/>
        <v>30</v>
      </c>
      <c r="J674" s="221"/>
      <c r="K674" s="221"/>
      <c r="L674" s="186">
        <v>30</v>
      </c>
      <c r="M674" s="101"/>
    </row>
    <row r="675" spans="2:13" ht="15.75" thickBot="1" x14ac:dyDescent="0.3">
      <c r="B675" s="457"/>
      <c r="C675" s="394"/>
      <c r="D675" s="394"/>
      <c r="E675" s="394"/>
      <c r="F675" s="394"/>
      <c r="G675" s="230">
        <v>95</v>
      </c>
      <c r="H675" s="221">
        <v>2026</v>
      </c>
      <c r="I675" s="221">
        <f t="shared" si="49"/>
        <v>30</v>
      </c>
      <c r="J675" s="221"/>
      <c r="K675" s="221"/>
      <c r="L675" s="186">
        <v>30</v>
      </c>
      <c r="M675" s="101"/>
    </row>
    <row r="676" spans="2:13" ht="15.75" thickBot="1" x14ac:dyDescent="0.3">
      <c r="B676" s="457"/>
      <c r="C676" s="394"/>
      <c r="D676" s="394"/>
      <c r="E676" s="394"/>
      <c r="F676" s="394"/>
      <c r="G676" s="230">
        <v>95</v>
      </c>
      <c r="H676" s="221">
        <v>2027</v>
      </c>
      <c r="I676" s="221">
        <f t="shared" si="49"/>
        <v>30</v>
      </c>
      <c r="J676" s="221"/>
      <c r="K676" s="221"/>
      <c r="L676" s="186">
        <v>30</v>
      </c>
      <c r="M676" s="101"/>
    </row>
    <row r="677" spans="2:13" ht="15.75" thickBot="1" x14ac:dyDescent="0.3">
      <c r="B677" s="457"/>
      <c r="C677" s="394"/>
      <c r="D677" s="394"/>
      <c r="E677" s="394"/>
      <c r="F677" s="394"/>
      <c r="G677" s="230">
        <v>95</v>
      </c>
      <c r="H677" s="221">
        <v>2028</v>
      </c>
      <c r="I677" s="221">
        <f t="shared" si="49"/>
        <v>30</v>
      </c>
      <c r="J677" s="221"/>
      <c r="K677" s="221"/>
      <c r="L677" s="186">
        <v>30</v>
      </c>
      <c r="M677" s="101"/>
    </row>
    <row r="678" spans="2:13" ht="15.75" thickBot="1" x14ac:dyDescent="0.3">
      <c r="B678" s="457"/>
      <c r="C678" s="394"/>
      <c r="D678" s="394"/>
      <c r="E678" s="394"/>
      <c r="F678" s="394"/>
      <c r="G678" s="230">
        <v>95</v>
      </c>
      <c r="H678" s="221">
        <v>2029</v>
      </c>
      <c r="I678" s="221">
        <f t="shared" si="49"/>
        <v>30</v>
      </c>
      <c r="J678" s="221"/>
      <c r="K678" s="221"/>
      <c r="L678" s="186">
        <v>30</v>
      </c>
      <c r="M678" s="101"/>
    </row>
    <row r="679" spans="2:13" ht="15.75" thickBot="1" x14ac:dyDescent="0.3">
      <c r="B679" s="378"/>
      <c r="C679" s="397"/>
      <c r="D679" s="397"/>
      <c r="E679" s="397"/>
      <c r="F679" s="397"/>
      <c r="G679" s="230">
        <v>95</v>
      </c>
      <c r="H679" s="221">
        <v>2030</v>
      </c>
      <c r="I679" s="221">
        <f t="shared" si="49"/>
        <v>30</v>
      </c>
      <c r="J679" s="221"/>
      <c r="K679" s="221"/>
      <c r="L679" s="186">
        <v>30</v>
      </c>
      <c r="M679" s="101"/>
    </row>
    <row r="680" spans="2:13" ht="22.5" customHeight="1" thickBot="1" x14ac:dyDescent="0.3">
      <c r="B680" s="377">
        <v>5</v>
      </c>
      <c r="C680" s="396" t="s">
        <v>157</v>
      </c>
      <c r="D680" s="396" t="s">
        <v>158</v>
      </c>
      <c r="E680" s="396" t="s">
        <v>156</v>
      </c>
      <c r="F680" s="396" t="s">
        <v>47</v>
      </c>
      <c r="G680" s="230">
        <v>100</v>
      </c>
      <c r="H680" s="6">
        <v>2014</v>
      </c>
      <c r="I680" s="6">
        <f t="shared" si="49"/>
        <v>25</v>
      </c>
      <c r="J680" s="6"/>
      <c r="K680" s="6"/>
      <c r="L680" s="6">
        <v>25</v>
      </c>
      <c r="M680" s="6"/>
    </row>
    <row r="681" spans="2:13" ht="15.75" thickBot="1" x14ac:dyDescent="0.3">
      <c r="B681" s="457"/>
      <c r="C681" s="394"/>
      <c r="D681" s="394"/>
      <c r="E681" s="394"/>
      <c r="F681" s="394"/>
      <c r="G681" s="230">
        <v>100</v>
      </c>
      <c r="H681" s="6">
        <v>2015</v>
      </c>
      <c r="I681" s="6">
        <f t="shared" si="49"/>
        <v>20</v>
      </c>
      <c r="J681" s="6"/>
      <c r="K681" s="6"/>
      <c r="L681" s="6">
        <v>20</v>
      </c>
      <c r="M681" s="6"/>
    </row>
    <row r="682" spans="2:13" ht="15.75" thickBot="1" x14ac:dyDescent="0.3">
      <c r="B682" s="457"/>
      <c r="C682" s="394"/>
      <c r="D682" s="394"/>
      <c r="E682" s="394"/>
      <c r="F682" s="394"/>
      <c r="G682" s="230">
        <v>100</v>
      </c>
      <c r="H682" s="6">
        <v>2016</v>
      </c>
      <c r="I682" s="6">
        <f t="shared" si="49"/>
        <v>20</v>
      </c>
      <c r="J682" s="6"/>
      <c r="K682" s="6"/>
      <c r="L682" s="6">
        <v>20</v>
      </c>
      <c r="M682" s="6"/>
    </row>
    <row r="683" spans="2:13" ht="15.75" thickBot="1" x14ac:dyDescent="0.3">
      <c r="B683" s="457"/>
      <c r="C683" s="394"/>
      <c r="D683" s="394"/>
      <c r="E683" s="394"/>
      <c r="F683" s="394"/>
      <c r="G683" s="230">
        <v>100</v>
      </c>
      <c r="H683" s="6">
        <v>2017</v>
      </c>
      <c r="I683" s="6">
        <f t="shared" si="49"/>
        <v>20</v>
      </c>
      <c r="J683" s="6"/>
      <c r="K683" s="6"/>
      <c r="L683" s="6">
        <v>20</v>
      </c>
      <c r="M683" s="101"/>
    </row>
    <row r="684" spans="2:13" ht="15.75" thickBot="1" x14ac:dyDescent="0.3">
      <c r="B684" s="457"/>
      <c r="C684" s="394"/>
      <c r="D684" s="394"/>
      <c r="E684" s="394"/>
      <c r="F684" s="394"/>
      <c r="G684" s="230">
        <v>100</v>
      </c>
      <c r="H684" s="6">
        <v>2018</v>
      </c>
      <c r="I684" s="6">
        <f t="shared" si="49"/>
        <v>20</v>
      </c>
      <c r="J684" s="6"/>
      <c r="K684" s="6"/>
      <c r="L684" s="6">
        <v>20</v>
      </c>
      <c r="M684" s="6"/>
    </row>
    <row r="685" spans="2:13" ht="15.75" thickBot="1" x14ac:dyDescent="0.3">
      <c r="B685" s="457"/>
      <c r="C685" s="394"/>
      <c r="D685" s="394"/>
      <c r="E685" s="394"/>
      <c r="F685" s="394"/>
      <c r="G685" s="230">
        <v>100</v>
      </c>
      <c r="H685" s="6">
        <v>2019</v>
      </c>
      <c r="I685" s="6">
        <f t="shared" si="49"/>
        <v>15</v>
      </c>
      <c r="J685" s="6"/>
      <c r="K685" s="6"/>
      <c r="L685" s="6">
        <v>15</v>
      </c>
      <c r="M685" s="6"/>
    </row>
    <row r="686" spans="2:13" ht="15.75" thickBot="1" x14ac:dyDescent="0.3">
      <c r="B686" s="457"/>
      <c r="C686" s="394"/>
      <c r="D686" s="394"/>
      <c r="E686" s="394"/>
      <c r="F686" s="394"/>
      <c r="G686" s="230">
        <v>100</v>
      </c>
      <c r="H686" s="6">
        <v>2020</v>
      </c>
      <c r="I686" s="6">
        <f t="shared" si="49"/>
        <v>15</v>
      </c>
      <c r="J686" s="6"/>
      <c r="K686" s="6"/>
      <c r="L686" s="6">
        <v>15</v>
      </c>
      <c r="M686" s="6"/>
    </row>
    <row r="687" spans="2:13" ht="15.75" thickBot="1" x14ac:dyDescent="0.3">
      <c r="B687" s="457"/>
      <c r="C687" s="394"/>
      <c r="D687" s="394"/>
      <c r="E687" s="394"/>
      <c r="F687" s="394"/>
      <c r="G687" s="230">
        <v>100</v>
      </c>
      <c r="H687" s="6">
        <v>2021</v>
      </c>
      <c r="I687" s="6">
        <f t="shared" si="49"/>
        <v>18</v>
      </c>
      <c r="J687" s="6"/>
      <c r="K687" s="6"/>
      <c r="L687" s="6">
        <v>18</v>
      </c>
      <c r="M687" s="101"/>
    </row>
    <row r="688" spans="2:13" ht="15.75" thickBot="1" x14ac:dyDescent="0.3">
      <c r="B688" s="457"/>
      <c r="C688" s="394"/>
      <c r="D688" s="394"/>
      <c r="E688" s="394"/>
      <c r="F688" s="394"/>
      <c r="G688" s="230">
        <v>100</v>
      </c>
      <c r="H688" s="6">
        <v>2022</v>
      </c>
      <c r="I688" s="6">
        <f t="shared" si="49"/>
        <v>20</v>
      </c>
      <c r="J688" s="6"/>
      <c r="K688" s="6"/>
      <c r="L688" s="6">
        <v>20</v>
      </c>
      <c r="M688" s="101"/>
    </row>
    <row r="689" spans="2:13" ht="15.75" thickBot="1" x14ac:dyDescent="0.3">
      <c r="B689" s="457"/>
      <c r="C689" s="394"/>
      <c r="D689" s="394"/>
      <c r="E689" s="394"/>
      <c r="F689" s="394"/>
      <c r="G689" s="230">
        <v>100</v>
      </c>
      <c r="H689" s="6">
        <v>2023</v>
      </c>
      <c r="I689" s="6">
        <f t="shared" si="49"/>
        <v>20</v>
      </c>
      <c r="J689" s="6"/>
      <c r="K689" s="6"/>
      <c r="L689" s="358">
        <v>20</v>
      </c>
      <c r="M689" s="101"/>
    </row>
    <row r="690" spans="2:13" ht="15.75" thickBot="1" x14ac:dyDescent="0.3">
      <c r="B690" s="457"/>
      <c r="C690" s="394"/>
      <c r="D690" s="394"/>
      <c r="E690" s="394"/>
      <c r="F690" s="394"/>
      <c r="G690" s="230">
        <v>100</v>
      </c>
      <c r="H690" s="6">
        <v>2024</v>
      </c>
      <c r="I690" s="6">
        <f t="shared" ref="I690:I722" si="50">J690+K690+L690+M690</f>
        <v>20</v>
      </c>
      <c r="J690" s="6"/>
      <c r="K690" s="6"/>
      <c r="L690" s="328">
        <v>20</v>
      </c>
      <c r="M690" s="101"/>
    </row>
    <row r="691" spans="2:13" ht="15.75" thickBot="1" x14ac:dyDescent="0.3">
      <c r="B691" s="457"/>
      <c r="C691" s="394"/>
      <c r="D691" s="394"/>
      <c r="E691" s="394"/>
      <c r="F691" s="394"/>
      <c r="G691" s="230">
        <v>100</v>
      </c>
      <c r="H691" s="221">
        <v>2025</v>
      </c>
      <c r="I691" s="221">
        <f t="shared" si="50"/>
        <v>20</v>
      </c>
      <c r="J691" s="221"/>
      <c r="K691" s="221"/>
      <c r="L691" s="328">
        <v>20</v>
      </c>
      <c r="M691" s="101"/>
    </row>
    <row r="692" spans="2:13" ht="15.75" thickBot="1" x14ac:dyDescent="0.3">
      <c r="B692" s="457"/>
      <c r="C692" s="394"/>
      <c r="D692" s="394"/>
      <c r="E692" s="394"/>
      <c r="F692" s="394"/>
      <c r="G692" s="230">
        <v>100</v>
      </c>
      <c r="H692" s="221">
        <v>2026</v>
      </c>
      <c r="I692" s="221">
        <f t="shared" si="50"/>
        <v>20</v>
      </c>
      <c r="J692" s="221"/>
      <c r="K692" s="221"/>
      <c r="L692" s="328">
        <v>20</v>
      </c>
      <c r="M692" s="101"/>
    </row>
    <row r="693" spans="2:13" ht="15.75" thickBot="1" x14ac:dyDescent="0.3">
      <c r="B693" s="457"/>
      <c r="C693" s="394"/>
      <c r="D693" s="394"/>
      <c r="E693" s="394"/>
      <c r="F693" s="394"/>
      <c r="G693" s="230">
        <v>100</v>
      </c>
      <c r="H693" s="221">
        <v>2027</v>
      </c>
      <c r="I693" s="221">
        <f t="shared" si="50"/>
        <v>20</v>
      </c>
      <c r="J693" s="221"/>
      <c r="K693" s="221"/>
      <c r="L693" s="328">
        <v>20</v>
      </c>
      <c r="M693" s="101"/>
    </row>
    <row r="694" spans="2:13" ht="15.75" thickBot="1" x14ac:dyDescent="0.3">
      <c r="B694" s="457"/>
      <c r="C694" s="394"/>
      <c r="D694" s="394"/>
      <c r="E694" s="394"/>
      <c r="F694" s="394"/>
      <c r="G694" s="230">
        <v>100</v>
      </c>
      <c r="H694" s="221">
        <v>2028</v>
      </c>
      <c r="I694" s="221">
        <f t="shared" si="50"/>
        <v>20</v>
      </c>
      <c r="J694" s="221"/>
      <c r="K694" s="221"/>
      <c r="L694" s="328">
        <v>20</v>
      </c>
      <c r="M694" s="101"/>
    </row>
    <row r="695" spans="2:13" ht="15.75" thickBot="1" x14ac:dyDescent="0.3">
      <c r="B695" s="457"/>
      <c r="C695" s="394"/>
      <c r="D695" s="394"/>
      <c r="E695" s="394"/>
      <c r="F695" s="394"/>
      <c r="G695" s="230">
        <v>100</v>
      </c>
      <c r="H695" s="221">
        <v>2029</v>
      </c>
      <c r="I695" s="221">
        <f t="shared" si="50"/>
        <v>20</v>
      </c>
      <c r="J695" s="221"/>
      <c r="K695" s="221"/>
      <c r="L695" s="328">
        <v>20</v>
      </c>
      <c r="M695" s="101"/>
    </row>
    <row r="696" spans="2:13" ht="15.75" thickBot="1" x14ac:dyDescent="0.3">
      <c r="B696" s="378"/>
      <c r="C696" s="397"/>
      <c r="D696" s="397"/>
      <c r="E696" s="397"/>
      <c r="F696" s="397"/>
      <c r="G696" s="230">
        <v>100</v>
      </c>
      <c r="H696" s="221">
        <v>2030</v>
      </c>
      <c r="I696" s="221">
        <f t="shared" si="50"/>
        <v>20</v>
      </c>
      <c r="J696" s="221"/>
      <c r="K696" s="221"/>
      <c r="L696" s="328">
        <v>20</v>
      </c>
      <c r="M696" s="101"/>
    </row>
    <row r="697" spans="2:13" ht="15.75" customHeight="1" thickBot="1" x14ac:dyDescent="0.3">
      <c r="B697" s="377">
        <v>6</v>
      </c>
      <c r="C697" s="396" t="s">
        <v>159</v>
      </c>
      <c r="D697" s="396" t="s">
        <v>160</v>
      </c>
      <c r="E697" s="396" t="s">
        <v>161</v>
      </c>
      <c r="F697" s="396" t="s">
        <v>39</v>
      </c>
      <c r="G697" s="230">
        <v>1</v>
      </c>
      <c r="H697" s="6">
        <v>2014</v>
      </c>
      <c r="I697" s="6">
        <f t="shared" si="50"/>
        <v>20.7</v>
      </c>
      <c r="J697" s="6"/>
      <c r="K697" s="6"/>
      <c r="L697" s="6">
        <v>20.7</v>
      </c>
      <c r="M697" s="6"/>
    </row>
    <row r="698" spans="2:13" ht="15.75" thickBot="1" x14ac:dyDescent="0.3">
      <c r="B698" s="457"/>
      <c r="C698" s="394"/>
      <c r="D698" s="394"/>
      <c r="E698" s="394"/>
      <c r="F698" s="394"/>
      <c r="G698" s="230">
        <v>1</v>
      </c>
      <c r="H698" s="6">
        <v>2015</v>
      </c>
      <c r="I698" s="6">
        <f t="shared" si="50"/>
        <v>23</v>
      </c>
      <c r="J698" s="6"/>
      <c r="K698" s="6"/>
      <c r="L698" s="6">
        <v>23</v>
      </c>
      <c r="M698" s="6"/>
    </row>
    <row r="699" spans="2:13" ht="15.75" thickBot="1" x14ac:dyDescent="0.3">
      <c r="B699" s="457"/>
      <c r="C699" s="394"/>
      <c r="D699" s="394"/>
      <c r="E699" s="394"/>
      <c r="F699" s="394"/>
      <c r="G699" s="230">
        <v>1</v>
      </c>
      <c r="H699" s="6">
        <v>2016</v>
      </c>
      <c r="I699" s="6">
        <f t="shared" si="50"/>
        <v>23</v>
      </c>
      <c r="J699" s="6"/>
      <c r="K699" s="6"/>
      <c r="L699" s="6">
        <v>23</v>
      </c>
      <c r="M699" s="6"/>
    </row>
    <row r="700" spans="2:13" ht="15.75" thickBot="1" x14ac:dyDescent="0.3">
      <c r="B700" s="457"/>
      <c r="C700" s="394"/>
      <c r="D700" s="394"/>
      <c r="E700" s="394"/>
      <c r="F700" s="394"/>
      <c r="G700" s="230">
        <v>1</v>
      </c>
      <c r="H700" s="6">
        <v>2017</v>
      </c>
      <c r="I700" s="6">
        <f t="shared" si="50"/>
        <v>23</v>
      </c>
      <c r="J700" s="6"/>
      <c r="K700" s="6"/>
      <c r="L700" s="6">
        <v>23</v>
      </c>
      <c r="M700" s="6"/>
    </row>
    <row r="701" spans="2:13" ht="15.75" thickBot="1" x14ac:dyDescent="0.3">
      <c r="B701" s="457"/>
      <c r="C701" s="394"/>
      <c r="D701" s="394"/>
      <c r="E701" s="394"/>
      <c r="F701" s="394"/>
      <c r="G701" s="230">
        <v>1</v>
      </c>
      <c r="H701" s="6">
        <v>2018</v>
      </c>
      <c r="I701" s="6">
        <f t="shared" si="50"/>
        <v>23</v>
      </c>
      <c r="J701" s="6"/>
      <c r="K701" s="6"/>
      <c r="L701" s="6">
        <v>23</v>
      </c>
      <c r="M701" s="6"/>
    </row>
    <row r="702" spans="2:13" ht="15.75" thickBot="1" x14ac:dyDescent="0.3">
      <c r="B702" s="457"/>
      <c r="C702" s="394"/>
      <c r="D702" s="394"/>
      <c r="E702" s="394"/>
      <c r="F702" s="394"/>
      <c r="G702" s="230">
        <v>1</v>
      </c>
      <c r="H702" s="6">
        <v>2019</v>
      </c>
      <c r="I702" s="6">
        <f t="shared" si="50"/>
        <v>23</v>
      </c>
      <c r="J702" s="6"/>
      <c r="K702" s="6"/>
      <c r="L702" s="6">
        <v>23</v>
      </c>
      <c r="M702" s="6"/>
    </row>
    <row r="703" spans="2:13" ht="15.75" thickBot="1" x14ac:dyDescent="0.3">
      <c r="B703" s="457"/>
      <c r="C703" s="394"/>
      <c r="D703" s="394"/>
      <c r="E703" s="394"/>
      <c r="F703" s="394"/>
      <c r="G703" s="230">
        <v>1</v>
      </c>
      <c r="H703" s="6">
        <v>2020</v>
      </c>
      <c r="I703" s="6">
        <f t="shared" si="50"/>
        <v>23</v>
      </c>
      <c r="J703" s="6"/>
      <c r="K703" s="6"/>
      <c r="L703" s="6">
        <v>23</v>
      </c>
      <c r="M703" s="6"/>
    </row>
    <row r="704" spans="2:13" ht="15.75" thickBot="1" x14ac:dyDescent="0.3">
      <c r="B704" s="457"/>
      <c r="C704" s="394"/>
      <c r="D704" s="394"/>
      <c r="E704" s="394"/>
      <c r="F704" s="394"/>
      <c r="G704" s="230">
        <v>1</v>
      </c>
      <c r="H704" s="6">
        <v>2021</v>
      </c>
      <c r="I704" s="6">
        <f t="shared" si="50"/>
        <v>23</v>
      </c>
      <c r="J704" s="6"/>
      <c r="K704" s="6"/>
      <c r="L704" s="6">
        <v>23</v>
      </c>
      <c r="M704" s="101"/>
    </row>
    <row r="705" spans="2:13" ht="15.75" thickBot="1" x14ac:dyDescent="0.3">
      <c r="B705" s="457"/>
      <c r="C705" s="394"/>
      <c r="D705" s="394"/>
      <c r="E705" s="394"/>
      <c r="F705" s="394"/>
      <c r="G705" s="230">
        <v>1</v>
      </c>
      <c r="H705" s="6">
        <v>2022</v>
      </c>
      <c r="I705" s="6">
        <f t="shared" si="50"/>
        <v>23</v>
      </c>
      <c r="J705" s="6"/>
      <c r="K705" s="6"/>
      <c r="L705" s="6">
        <v>23</v>
      </c>
      <c r="M705" s="101"/>
    </row>
    <row r="706" spans="2:13" ht="15.75" thickBot="1" x14ac:dyDescent="0.3">
      <c r="B706" s="457"/>
      <c r="C706" s="394"/>
      <c r="D706" s="394"/>
      <c r="E706" s="394"/>
      <c r="F706" s="394"/>
      <c r="G706" s="230">
        <v>1</v>
      </c>
      <c r="H706" s="6">
        <v>2023</v>
      </c>
      <c r="I706" s="6">
        <f t="shared" si="50"/>
        <v>23</v>
      </c>
      <c r="J706" s="6"/>
      <c r="K706" s="6"/>
      <c r="L706" s="6">
        <v>23</v>
      </c>
      <c r="M706" s="101"/>
    </row>
    <row r="707" spans="2:13" ht="15.75" thickBot="1" x14ac:dyDescent="0.3">
      <c r="B707" s="457"/>
      <c r="C707" s="394"/>
      <c r="D707" s="394"/>
      <c r="E707" s="394"/>
      <c r="F707" s="394"/>
      <c r="G707" s="230">
        <v>1</v>
      </c>
      <c r="H707" s="6">
        <v>2024</v>
      </c>
      <c r="I707" s="6">
        <f t="shared" si="50"/>
        <v>23</v>
      </c>
      <c r="J707" s="6"/>
      <c r="K707" s="6"/>
      <c r="L707" s="6">
        <v>23</v>
      </c>
      <c r="M707" s="101"/>
    </row>
    <row r="708" spans="2:13" ht="15.75" thickBot="1" x14ac:dyDescent="0.3">
      <c r="B708" s="457"/>
      <c r="C708" s="394"/>
      <c r="D708" s="394"/>
      <c r="E708" s="394"/>
      <c r="F708" s="394"/>
      <c r="G708" s="230">
        <v>1</v>
      </c>
      <c r="H708" s="221">
        <v>2025</v>
      </c>
      <c r="I708" s="221">
        <f t="shared" si="50"/>
        <v>23</v>
      </c>
      <c r="J708" s="221"/>
      <c r="K708" s="221"/>
      <c r="L708" s="221">
        <v>23</v>
      </c>
      <c r="M708" s="101"/>
    </row>
    <row r="709" spans="2:13" ht="15.75" thickBot="1" x14ac:dyDescent="0.3">
      <c r="B709" s="457"/>
      <c r="C709" s="394"/>
      <c r="D709" s="394"/>
      <c r="E709" s="394"/>
      <c r="F709" s="394"/>
      <c r="G709" s="230">
        <v>1</v>
      </c>
      <c r="H709" s="221">
        <v>2026</v>
      </c>
      <c r="I709" s="221">
        <f t="shared" si="50"/>
        <v>23</v>
      </c>
      <c r="J709" s="221"/>
      <c r="K709" s="221"/>
      <c r="L709" s="221">
        <v>23</v>
      </c>
      <c r="M709" s="101"/>
    </row>
    <row r="710" spans="2:13" ht="15.75" thickBot="1" x14ac:dyDescent="0.3">
      <c r="B710" s="457"/>
      <c r="C710" s="394"/>
      <c r="D710" s="394"/>
      <c r="E710" s="394"/>
      <c r="F710" s="394"/>
      <c r="G710" s="230">
        <v>1</v>
      </c>
      <c r="H710" s="221">
        <v>2027</v>
      </c>
      <c r="I710" s="221">
        <f t="shared" si="50"/>
        <v>23</v>
      </c>
      <c r="J710" s="221"/>
      <c r="K710" s="221"/>
      <c r="L710" s="221">
        <v>23</v>
      </c>
      <c r="M710" s="101"/>
    </row>
    <row r="711" spans="2:13" ht="15.75" thickBot="1" x14ac:dyDescent="0.3">
      <c r="B711" s="457"/>
      <c r="C711" s="394"/>
      <c r="D711" s="394"/>
      <c r="E711" s="394"/>
      <c r="F711" s="394"/>
      <c r="G711" s="230">
        <v>1</v>
      </c>
      <c r="H711" s="221">
        <v>2028</v>
      </c>
      <c r="I711" s="221">
        <f t="shared" si="50"/>
        <v>23</v>
      </c>
      <c r="J711" s="221"/>
      <c r="K711" s="221"/>
      <c r="L711" s="221">
        <v>23</v>
      </c>
      <c r="M711" s="101"/>
    </row>
    <row r="712" spans="2:13" ht="15.75" thickBot="1" x14ac:dyDescent="0.3">
      <c r="B712" s="457"/>
      <c r="C712" s="394"/>
      <c r="D712" s="394"/>
      <c r="E712" s="394"/>
      <c r="F712" s="394"/>
      <c r="G712" s="230">
        <v>1</v>
      </c>
      <c r="H712" s="221">
        <v>2029</v>
      </c>
      <c r="I712" s="221">
        <f t="shared" si="50"/>
        <v>23</v>
      </c>
      <c r="J712" s="221"/>
      <c r="K712" s="221"/>
      <c r="L712" s="221">
        <v>23</v>
      </c>
      <c r="M712" s="101"/>
    </row>
    <row r="713" spans="2:13" ht="15.75" thickBot="1" x14ac:dyDescent="0.3">
      <c r="B713" s="378"/>
      <c r="C713" s="397"/>
      <c r="D713" s="397"/>
      <c r="E713" s="397"/>
      <c r="F713" s="397"/>
      <c r="G713" s="230">
        <v>1</v>
      </c>
      <c r="H713" s="221">
        <v>2030</v>
      </c>
      <c r="I713" s="221">
        <f t="shared" si="50"/>
        <v>23</v>
      </c>
      <c r="J713" s="221"/>
      <c r="K713" s="221"/>
      <c r="L713" s="221">
        <v>23</v>
      </c>
      <c r="M713" s="101"/>
    </row>
    <row r="714" spans="2:13" ht="19.5" customHeight="1" thickBot="1" x14ac:dyDescent="0.3">
      <c r="B714" s="377">
        <v>8</v>
      </c>
      <c r="C714" s="396" t="s">
        <v>310</v>
      </c>
      <c r="D714" s="396" t="s">
        <v>162</v>
      </c>
      <c r="E714" s="396" t="s">
        <v>163</v>
      </c>
      <c r="F714" s="396" t="s">
        <v>39</v>
      </c>
      <c r="G714" s="269">
        <v>2</v>
      </c>
      <c r="H714" s="21">
        <v>2014</v>
      </c>
      <c r="I714" s="21">
        <f t="shared" si="50"/>
        <v>8.4</v>
      </c>
      <c r="J714" s="21"/>
      <c r="K714" s="21"/>
      <c r="L714" s="21">
        <v>8.4</v>
      </c>
      <c r="M714" s="21"/>
    </row>
    <row r="715" spans="2:13" ht="15.75" thickBot="1" x14ac:dyDescent="0.3">
      <c r="B715" s="457"/>
      <c r="C715" s="394"/>
      <c r="D715" s="394"/>
      <c r="E715" s="394"/>
      <c r="F715" s="394"/>
      <c r="G715" s="230">
        <v>3</v>
      </c>
      <c r="H715" s="6">
        <v>2015</v>
      </c>
      <c r="I715" s="6">
        <f t="shared" si="50"/>
        <v>25.2</v>
      </c>
      <c r="J715" s="6"/>
      <c r="K715" s="6"/>
      <c r="L715" s="6">
        <v>25.2</v>
      </c>
      <c r="M715" s="6"/>
    </row>
    <row r="716" spans="2:13" ht="15.75" thickBot="1" x14ac:dyDescent="0.3">
      <c r="B716" s="457"/>
      <c r="C716" s="394"/>
      <c r="D716" s="394"/>
      <c r="E716" s="394"/>
      <c r="F716" s="394"/>
      <c r="G716" s="230">
        <v>4</v>
      </c>
      <c r="H716" s="6">
        <v>2016</v>
      </c>
      <c r="I716" s="6">
        <f t="shared" si="50"/>
        <v>29.2</v>
      </c>
      <c r="J716" s="6"/>
      <c r="K716" s="6"/>
      <c r="L716" s="6">
        <v>29.2</v>
      </c>
      <c r="M716" s="6"/>
    </row>
    <row r="717" spans="2:13" ht="15.75" thickBot="1" x14ac:dyDescent="0.3">
      <c r="B717" s="457"/>
      <c r="C717" s="394"/>
      <c r="D717" s="394"/>
      <c r="E717" s="394"/>
      <c r="F717" s="394"/>
      <c r="G717" s="230">
        <v>4</v>
      </c>
      <c r="H717" s="6">
        <v>2017</v>
      </c>
      <c r="I717" s="6">
        <f t="shared" si="50"/>
        <v>37.200000000000003</v>
      </c>
      <c r="J717" s="6"/>
      <c r="K717" s="6"/>
      <c r="L717" s="6">
        <v>37.200000000000003</v>
      </c>
      <c r="M717" s="6"/>
    </row>
    <row r="718" spans="2:13" ht="15.75" thickBot="1" x14ac:dyDescent="0.3">
      <c r="B718" s="457"/>
      <c r="C718" s="394"/>
      <c r="D718" s="394"/>
      <c r="E718" s="394"/>
      <c r="F718" s="394"/>
      <c r="G718" s="230">
        <v>4</v>
      </c>
      <c r="H718" s="6">
        <v>2018</v>
      </c>
      <c r="I718" s="6">
        <f t="shared" si="50"/>
        <v>32.6</v>
      </c>
      <c r="J718" s="6"/>
      <c r="K718" s="6"/>
      <c r="L718" s="6">
        <v>32.6</v>
      </c>
      <c r="M718" s="6"/>
    </row>
    <row r="719" spans="2:13" ht="15.75" thickBot="1" x14ac:dyDescent="0.3">
      <c r="B719" s="457"/>
      <c r="C719" s="394"/>
      <c r="D719" s="394"/>
      <c r="E719" s="394"/>
      <c r="F719" s="394"/>
      <c r="G719" s="230">
        <v>4</v>
      </c>
      <c r="H719" s="6">
        <v>2019</v>
      </c>
      <c r="I719" s="6">
        <f t="shared" si="50"/>
        <v>36.6</v>
      </c>
      <c r="J719" s="6"/>
      <c r="K719" s="6"/>
      <c r="L719" s="6">
        <v>36.6</v>
      </c>
      <c r="M719" s="6"/>
    </row>
    <row r="720" spans="2:13" ht="15.75" thickBot="1" x14ac:dyDescent="0.3">
      <c r="B720" s="457"/>
      <c r="C720" s="394"/>
      <c r="D720" s="394"/>
      <c r="E720" s="394"/>
      <c r="F720" s="394"/>
      <c r="G720" s="230">
        <v>4</v>
      </c>
      <c r="H720" s="6">
        <v>2020</v>
      </c>
      <c r="I720" s="6">
        <f t="shared" si="50"/>
        <v>46.6</v>
      </c>
      <c r="J720" s="6"/>
      <c r="K720" s="6"/>
      <c r="L720" s="107">
        <v>46.6</v>
      </c>
      <c r="M720" s="6"/>
    </row>
    <row r="721" spans="2:13" ht="15.75" thickBot="1" x14ac:dyDescent="0.3">
      <c r="B721" s="457"/>
      <c r="C721" s="394"/>
      <c r="D721" s="394"/>
      <c r="E721" s="394"/>
      <c r="F721" s="394"/>
      <c r="G721" s="230">
        <v>4</v>
      </c>
      <c r="H721" s="6">
        <v>2021</v>
      </c>
      <c r="I721" s="193">
        <f t="shared" si="50"/>
        <v>70</v>
      </c>
      <c r="J721" s="193"/>
      <c r="K721" s="193"/>
      <c r="L721" s="192">
        <v>70</v>
      </c>
      <c r="M721" s="101"/>
    </row>
    <row r="722" spans="2:13" ht="15.75" thickBot="1" x14ac:dyDescent="0.3">
      <c r="B722" s="457"/>
      <c r="C722" s="394"/>
      <c r="D722" s="394"/>
      <c r="E722" s="394"/>
      <c r="F722" s="394"/>
      <c r="G722" s="230">
        <v>4</v>
      </c>
      <c r="H722" s="6">
        <v>2022</v>
      </c>
      <c r="I722" s="193">
        <f t="shared" si="50"/>
        <v>70</v>
      </c>
      <c r="J722" s="193"/>
      <c r="K722" s="193"/>
      <c r="L722" s="304">
        <v>70</v>
      </c>
      <c r="M722" s="101"/>
    </row>
    <row r="723" spans="2:13" ht="15.75" thickBot="1" x14ac:dyDescent="0.3">
      <c r="B723" s="457"/>
      <c r="C723" s="394"/>
      <c r="D723" s="394"/>
      <c r="E723" s="394"/>
      <c r="F723" s="394"/>
      <c r="G723" s="230">
        <v>4</v>
      </c>
      <c r="H723" s="6">
        <v>2023</v>
      </c>
      <c r="I723" s="193">
        <f t="shared" ref="I723:I731" si="51">J723+K723+L723+M723</f>
        <v>84</v>
      </c>
      <c r="J723" s="193"/>
      <c r="K723" s="340"/>
      <c r="L723" s="349">
        <v>84</v>
      </c>
      <c r="M723" s="101"/>
    </row>
    <row r="724" spans="2:13" ht="15.75" thickBot="1" x14ac:dyDescent="0.3">
      <c r="B724" s="457"/>
      <c r="C724" s="394"/>
      <c r="D724" s="394"/>
      <c r="E724" s="394"/>
      <c r="F724" s="394"/>
      <c r="G724" s="270">
        <v>4</v>
      </c>
      <c r="H724" s="6">
        <v>2024</v>
      </c>
      <c r="I724" s="193">
        <f t="shared" si="51"/>
        <v>84</v>
      </c>
      <c r="J724" s="193"/>
      <c r="K724" s="340"/>
      <c r="L724" s="349">
        <v>84</v>
      </c>
      <c r="M724" s="101"/>
    </row>
    <row r="725" spans="2:13" ht="15.75" thickBot="1" x14ac:dyDescent="0.3">
      <c r="B725" s="457"/>
      <c r="C725" s="394"/>
      <c r="D725" s="394"/>
      <c r="E725" s="394"/>
      <c r="F725" s="394"/>
      <c r="G725" s="257">
        <v>4</v>
      </c>
      <c r="H725" s="225">
        <v>2025</v>
      </c>
      <c r="I725" s="193">
        <f t="shared" si="51"/>
        <v>84</v>
      </c>
      <c r="J725" s="193"/>
      <c r="K725" s="340"/>
      <c r="L725" s="349">
        <v>84</v>
      </c>
      <c r="M725" s="101"/>
    </row>
    <row r="726" spans="2:13" ht="15.75" thickBot="1" x14ac:dyDescent="0.3">
      <c r="B726" s="457"/>
      <c r="C726" s="394"/>
      <c r="D726" s="394"/>
      <c r="E726" s="394"/>
      <c r="F726" s="394"/>
      <c r="G726" s="257">
        <v>4</v>
      </c>
      <c r="H726" s="225">
        <v>2026</v>
      </c>
      <c r="I726" s="193">
        <f t="shared" si="51"/>
        <v>84</v>
      </c>
      <c r="J726" s="193"/>
      <c r="K726" s="193"/>
      <c r="L726" s="193">
        <v>84</v>
      </c>
      <c r="M726" s="101"/>
    </row>
    <row r="727" spans="2:13" ht="15.75" thickBot="1" x14ac:dyDescent="0.3">
      <c r="B727" s="457"/>
      <c r="C727" s="394"/>
      <c r="D727" s="394"/>
      <c r="E727" s="394"/>
      <c r="F727" s="394"/>
      <c r="G727" s="257">
        <v>4</v>
      </c>
      <c r="H727" s="225">
        <v>2027</v>
      </c>
      <c r="I727" s="193">
        <f t="shared" si="51"/>
        <v>84</v>
      </c>
      <c r="J727" s="193"/>
      <c r="K727" s="193"/>
      <c r="L727" s="193">
        <v>84</v>
      </c>
      <c r="M727" s="101"/>
    </row>
    <row r="728" spans="2:13" ht="15.75" thickBot="1" x14ac:dyDescent="0.3">
      <c r="B728" s="457"/>
      <c r="C728" s="394"/>
      <c r="D728" s="394"/>
      <c r="E728" s="394"/>
      <c r="F728" s="394"/>
      <c r="G728" s="257">
        <v>4</v>
      </c>
      <c r="H728" s="225">
        <v>2028</v>
      </c>
      <c r="I728" s="193">
        <f t="shared" si="51"/>
        <v>84</v>
      </c>
      <c r="J728" s="193"/>
      <c r="K728" s="193"/>
      <c r="L728" s="193">
        <v>84</v>
      </c>
      <c r="M728" s="101"/>
    </row>
    <row r="729" spans="2:13" ht="15.75" thickBot="1" x14ac:dyDescent="0.3">
      <c r="B729" s="457"/>
      <c r="C729" s="394"/>
      <c r="D729" s="394"/>
      <c r="E729" s="394"/>
      <c r="F729" s="394"/>
      <c r="G729" s="257">
        <v>4</v>
      </c>
      <c r="H729" s="225">
        <v>2029</v>
      </c>
      <c r="I729" s="193">
        <f t="shared" si="51"/>
        <v>84</v>
      </c>
      <c r="J729" s="193"/>
      <c r="K729" s="193"/>
      <c r="L729" s="193">
        <v>84</v>
      </c>
      <c r="M729" s="101"/>
    </row>
    <row r="730" spans="2:13" ht="15.75" thickBot="1" x14ac:dyDescent="0.3">
      <c r="B730" s="378"/>
      <c r="C730" s="397"/>
      <c r="D730" s="397"/>
      <c r="E730" s="397"/>
      <c r="F730" s="397"/>
      <c r="G730" s="271">
        <v>4</v>
      </c>
      <c r="H730" s="221">
        <v>2030</v>
      </c>
      <c r="I730" s="193">
        <f t="shared" si="51"/>
        <v>84</v>
      </c>
      <c r="J730" s="193"/>
      <c r="K730" s="193"/>
      <c r="L730" s="193">
        <v>84</v>
      </c>
      <c r="M730" s="101"/>
    </row>
    <row r="731" spans="2:13" ht="64.5" thickBot="1" x14ac:dyDescent="0.3">
      <c r="B731" s="303">
        <v>9</v>
      </c>
      <c r="C731" s="347" t="s">
        <v>324</v>
      </c>
      <c r="D731" s="302" t="s">
        <v>162</v>
      </c>
      <c r="E731" s="302" t="s">
        <v>163</v>
      </c>
      <c r="F731" s="302" t="s">
        <v>39</v>
      </c>
      <c r="G731" s="218"/>
      <c r="H731" s="302">
        <v>2023</v>
      </c>
      <c r="I731" s="193">
        <f t="shared" si="51"/>
        <v>324</v>
      </c>
      <c r="J731" s="346"/>
      <c r="K731" s="348">
        <v>324</v>
      </c>
      <c r="L731" s="346"/>
      <c r="M731" s="345"/>
    </row>
    <row r="732" spans="2:13" ht="15.75" customHeight="1" x14ac:dyDescent="0.25">
      <c r="B732" s="130"/>
      <c r="C732" s="469" t="s">
        <v>53</v>
      </c>
      <c r="D732" s="469"/>
      <c r="E732" s="469"/>
      <c r="F732" s="469"/>
      <c r="G732" s="469"/>
      <c r="H732" s="91">
        <v>2014</v>
      </c>
      <c r="I732" s="91">
        <v>96.1</v>
      </c>
      <c r="J732" s="91">
        <v>0</v>
      </c>
      <c r="K732" s="91">
        <v>0</v>
      </c>
      <c r="L732" s="91">
        <v>96.1</v>
      </c>
      <c r="M732" s="91">
        <v>0</v>
      </c>
    </row>
    <row r="733" spans="2:13" ht="15.75" x14ac:dyDescent="0.25">
      <c r="B733" s="131"/>
      <c r="C733" s="18"/>
      <c r="D733" s="18"/>
      <c r="E733" s="18"/>
      <c r="F733" s="18"/>
      <c r="G733" s="132"/>
      <c r="H733" s="114">
        <v>2015</v>
      </c>
      <c r="I733" s="114">
        <v>118.2</v>
      </c>
      <c r="J733" s="114">
        <v>0</v>
      </c>
      <c r="K733" s="114">
        <v>0</v>
      </c>
      <c r="L733" s="114">
        <v>118.2</v>
      </c>
      <c r="M733" s="114">
        <v>0</v>
      </c>
    </row>
    <row r="734" spans="2:13" ht="15.75" x14ac:dyDescent="0.25">
      <c r="B734" s="131"/>
      <c r="C734" s="18"/>
      <c r="D734" s="18"/>
      <c r="E734" s="18"/>
      <c r="F734" s="18"/>
      <c r="G734" s="132"/>
      <c r="H734" s="114">
        <v>2016</v>
      </c>
      <c r="I734" s="114">
        <v>93.1</v>
      </c>
      <c r="J734" s="114">
        <v>0</v>
      </c>
      <c r="K734" s="114">
        <v>0</v>
      </c>
      <c r="L734" s="114">
        <v>93.1</v>
      </c>
      <c r="M734" s="114">
        <v>0</v>
      </c>
    </row>
    <row r="735" spans="2:13" ht="15.75" x14ac:dyDescent="0.25">
      <c r="B735" s="131"/>
      <c r="C735" s="18"/>
      <c r="D735" s="18"/>
      <c r="E735" s="18"/>
      <c r="F735" s="18"/>
      <c r="G735" s="132"/>
      <c r="H735" s="114">
        <v>2017</v>
      </c>
      <c r="I735" s="114">
        <v>115.2</v>
      </c>
      <c r="J735" s="114">
        <v>0</v>
      </c>
      <c r="K735" s="114">
        <v>0</v>
      </c>
      <c r="L735" s="114">
        <v>115.2</v>
      </c>
      <c r="M735" s="114">
        <v>0</v>
      </c>
    </row>
    <row r="736" spans="2:13" ht="15.75" x14ac:dyDescent="0.25">
      <c r="B736" s="131"/>
      <c r="C736" s="18"/>
      <c r="D736" s="18"/>
      <c r="E736" s="18"/>
      <c r="F736" s="18"/>
      <c r="G736" s="132"/>
      <c r="H736" s="114">
        <v>2018</v>
      </c>
      <c r="I736" s="114">
        <f t="shared" ref="I736:I748" si="52">J736+K736+L736+M736</f>
        <v>118.6</v>
      </c>
      <c r="J736" s="114">
        <v>0</v>
      </c>
      <c r="K736" s="114">
        <f t="shared" ref="K736:L740" si="53">K616+K633+K650++K667+K684+K701+K718</f>
        <v>0</v>
      </c>
      <c r="L736" s="114">
        <f t="shared" si="53"/>
        <v>118.6</v>
      </c>
      <c r="M736" s="114">
        <v>0</v>
      </c>
    </row>
    <row r="737" spans="2:13" ht="15.75" x14ac:dyDescent="0.25">
      <c r="B737" s="131"/>
      <c r="C737" s="18"/>
      <c r="D737" s="18"/>
      <c r="E737" s="18"/>
      <c r="F737" s="18"/>
      <c r="G737" s="132"/>
      <c r="H737" s="114">
        <v>2019</v>
      </c>
      <c r="I737" s="114">
        <f t="shared" si="52"/>
        <v>104.6</v>
      </c>
      <c r="J737" s="114">
        <v>0</v>
      </c>
      <c r="K737" s="114">
        <f t="shared" si="53"/>
        <v>0</v>
      </c>
      <c r="L737" s="114">
        <f t="shared" si="53"/>
        <v>104.6</v>
      </c>
      <c r="M737" s="114">
        <v>0</v>
      </c>
    </row>
    <row r="738" spans="2:13" ht="15.75" x14ac:dyDescent="0.25">
      <c r="B738" s="131"/>
      <c r="C738" s="18"/>
      <c r="D738" s="18"/>
      <c r="E738" s="18"/>
      <c r="F738" s="18"/>
      <c r="G738" s="132"/>
      <c r="H738" s="114">
        <v>2020</v>
      </c>
      <c r="I738" s="114">
        <f t="shared" si="52"/>
        <v>135.6</v>
      </c>
      <c r="J738" s="114">
        <v>0</v>
      </c>
      <c r="K738" s="114">
        <f t="shared" si="53"/>
        <v>0</v>
      </c>
      <c r="L738" s="114">
        <f t="shared" si="53"/>
        <v>135.6</v>
      </c>
      <c r="M738" s="114">
        <v>0</v>
      </c>
    </row>
    <row r="739" spans="2:13" ht="15.75" x14ac:dyDescent="0.25">
      <c r="B739" s="131"/>
      <c r="C739" s="18"/>
      <c r="D739" s="18"/>
      <c r="E739" s="18"/>
      <c r="F739" s="18"/>
      <c r="G739" s="132"/>
      <c r="H739" s="114">
        <v>2021</v>
      </c>
      <c r="I739" s="114">
        <f t="shared" si="52"/>
        <v>175</v>
      </c>
      <c r="J739" s="114">
        <v>0</v>
      </c>
      <c r="K739" s="114">
        <f t="shared" si="53"/>
        <v>0</v>
      </c>
      <c r="L739" s="283">
        <f t="shared" si="53"/>
        <v>175</v>
      </c>
      <c r="M739" s="114">
        <v>0</v>
      </c>
    </row>
    <row r="740" spans="2:13" ht="15.75" x14ac:dyDescent="0.25">
      <c r="B740" s="131"/>
      <c r="C740" s="18"/>
      <c r="D740" s="18"/>
      <c r="E740" s="18"/>
      <c r="F740" s="18"/>
      <c r="G740" s="132"/>
      <c r="H740" s="114">
        <v>2022</v>
      </c>
      <c r="I740" s="114">
        <f t="shared" si="52"/>
        <v>218</v>
      </c>
      <c r="J740" s="114">
        <v>0</v>
      </c>
      <c r="K740" s="114">
        <f t="shared" si="53"/>
        <v>0</v>
      </c>
      <c r="L740" s="283">
        <f t="shared" si="53"/>
        <v>218</v>
      </c>
      <c r="M740" s="114">
        <v>0</v>
      </c>
    </row>
    <row r="741" spans="2:13" ht="15.75" x14ac:dyDescent="0.25">
      <c r="B741" s="131"/>
      <c r="C741" s="18"/>
      <c r="D741" s="18"/>
      <c r="E741" s="18"/>
      <c r="F741" s="18"/>
      <c r="G741" s="132"/>
      <c r="H741" s="114">
        <v>2023</v>
      </c>
      <c r="I741" s="362">
        <f t="shared" si="52"/>
        <v>551</v>
      </c>
      <c r="J741" s="362">
        <v>0</v>
      </c>
      <c r="K741" s="362">
        <f>K621+K638+K655++K672+K689+K706+K723+K731</f>
        <v>324</v>
      </c>
      <c r="L741" s="362">
        <f t="shared" ref="L741:L748" si="54">L621+L638+L655++L672+L689+L706+L723</f>
        <v>227</v>
      </c>
      <c r="M741" s="114">
        <v>0</v>
      </c>
    </row>
    <row r="742" spans="2:13" ht="15.75" x14ac:dyDescent="0.25">
      <c r="B742" s="131"/>
      <c r="C742" s="18"/>
      <c r="D742" s="18"/>
      <c r="E742" s="18"/>
      <c r="F742" s="18"/>
      <c r="G742" s="132"/>
      <c r="H742" s="114">
        <v>2024</v>
      </c>
      <c r="I742" s="114">
        <f t="shared" si="52"/>
        <v>227</v>
      </c>
      <c r="J742" s="114">
        <v>0</v>
      </c>
      <c r="K742" s="114">
        <f t="shared" ref="K742:K748" si="55">K622+K639+K656++K673+K690+K707+K724</f>
        <v>0</v>
      </c>
      <c r="L742" s="114">
        <f t="shared" si="54"/>
        <v>227</v>
      </c>
      <c r="M742" s="114">
        <v>0</v>
      </c>
    </row>
    <row r="743" spans="2:13" ht="15.75" x14ac:dyDescent="0.25">
      <c r="B743" s="131"/>
      <c r="C743" s="211"/>
      <c r="D743" s="211"/>
      <c r="E743" s="211"/>
      <c r="F743" s="211"/>
      <c r="G743" s="132"/>
      <c r="H743" s="114">
        <v>2025</v>
      </c>
      <c r="I743" s="114">
        <f t="shared" si="52"/>
        <v>227</v>
      </c>
      <c r="J743" s="114">
        <v>0</v>
      </c>
      <c r="K743" s="114">
        <f t="shared" si="55"/>
        <v>0</v>
      </c>
      <c r="L743" s="114">
        <f t="shared" si="54"/>
        <v>227</v>
      </c>
      <c r="M743" s="114">
        <v>0</v>
      </c>
    </row>
    <row r="744" spans="2:13" ht="15.75" x14ac:dyDescent="0.25">
      <c r="B744" s="131"/>
      <c r="C744" s="211"/>
      <c r="D744" s="211"/>
      <c r="E744" s="211"/>
      <c r="F744" s="211"/>
      <c r="G744" s="132"/>
      <c r="H744" s="114">
        <v>2026</v>
      </c>
      <c r="I744" s="114">
        <f t="shared" si="52"/>
        <v>227</v>
      </c>
      <c r="J744" s="114">
        <v>0</v>
      </c>
      <c r="K744" s="114">
        <f t="shared" si="55"/>
        <v>0</v>
      </c>
      <c r="L744" s="114">
        <f t="shared" si="54"/>
        <v>227</v>
      </c>
      <c r="M744" s="114">
        <v>0</v>
      </c>
    </row>
    <row r="745" spans="2:13" ht="15.75" x14ac:dyDescent="0.25">
      <c r="B745" s="131"/>
      <c r="C745" s="211"/>
      <c r="D745" s="211"/>
      <c r="E745" s="211"/>
      <c r="F745" s="211"/>
      <c r="G745" s="132"/>
      <c r="H745" s="114">
        <v>2027</v>
      </c>
      <c r="I745" s="114">
        <f t="shared" si="52"/>
        <v>227</v>
      </c>
      <c r="J745" s="114">
        <v>0</v>
      </c>
      <c r="K745" s="114">
        <f t="shared" si="55"/>
        <v>0</v>
      </c>
      <c r="L745" s="114">
        <f t="shared" si="54"/>
        <v>227</v>
      </c>
      <c r="M745" s="114">
        <v>0</v>
      </c>
    </row>
    <row r="746" spans="2:13" ht="15.75" x14ac:dyDescent="0.25">
      <c r="B746" s="131"/>
      <c r="C746" s="211"/>
      <c r="D746" s="211"/>
      <c r="E746" s="211"/>
      <c r="F746" s="211"/>
      <c r="G746" s="132"/>
      <c r="H746" s="114">
        <v>2028</v>
      </c>
      <c r="I746" s="114">
        <f t="shared" si="52"/>
        <v>227</v>
      </c>
      <c r="J746" s="114">
        <v>0</v>
      </c>
      <c r="K746" s="114">
        <f t="shared" si="55"/>
        <v>0</v>
      </c>
      <c r="L746" s="114">
        <f t="shared" si="54"/>
        <v>227</v>
      </c>
      <c r="M746" s="114">
        <v>0</v>
      </c>
    </row>
    <row r="747" spans="2:13" ht="15.75" x14ac:dyDescent="0.25">
      <c r="B747" s="131"/>
      <c r="C747" s="211"/>
      <c r="D747" s="211"/>
      <c r="E747" s="211"/>
      <c r="F747" s="211"/>
      <c r="G747" s="132"/>
      <c r="H747" s="114">
        <v>2029</v>
      </c>
      <c r="I747" s="114">
        <f t="shared" si="52"/>
        <v>227</v>
      </c>
      <c r="J747" s="114">
        <v>0</v>
      </c>
      <c r="K747" s="114">
        <f t="shared" si="55"/>
        <v>0</v>
      </c>
      <c r="L747" s="114">
        <f t="shared" si="54"/>
        <v>227</v>
      </c>
      <c r="M747" s="114">
        <v>0</v>
      </c>
    </row>
    <row r="748" spans="2:13" ht="16.5" thickBot="1" x14ac:dyDescent="0.3">
      <c r="B748" s="279"/>
      <c r="C748" s="280"/>
      <c r="D748" s="280"/>
      <c r="E748" s="280"/>
      <c r="F748" s="280"/>
      <c r="G748" s="281"/>
      <c r="H748" s="266">
        <v>2030</v>
      </c>
      <c r="I748" s="266">
        <f t="shared" si="52"/>
        <v>227</v>
      </c>
      <c r="J748" s="266">
        <v>0</v>
      </c>
      <c r="K748" s="266">
        <f t="shared" si="55"/>
        <v>0</v>
      </c>
      <c r="L748" s="266">
        <f t="shared" si="54"/>
        <v>227</v>
      </c>
      <c r="M748" s="266">
        <v>0</v>
      </c>
    </row>
    <row r="749" spans="2:13" ht="16.5" customHeight="1" thickBot="1" x14ac:dyDescent="0.3">
      <c r="B749" s="402" t="s">
        <v>164</v>
      </c>
      <c r="C749" s="402"/>
      <c r="D749" s="402"/>
      <c r="E749" s="402"/>
      <c r="F749" s="402"/>
      <c r="G749" s="402"/>
      <c r="H749" s="402"/>
      <c r="I749" s="402"/>
      <c r="J749" s="402"/>
      <c r="K749" s="402"/>
      <c r="L749" s="402"/>
      <c r="M749" s="470"/>
    </row>
    <row r="750" spans="2:13" ht="26.25" customHeight="1" thickBot="1" x14ac:dyDescent="0.3">
      <c r="B750" s="377">
        <v>1</v>
      </c>
      <c r="C750" s="396" t="s">
        <v>165</v>
      </c>
      <c r="D750" s="396" t="s">
        <v>166</v>
      </c>
      <c r="E750" s="396" t="s">
        <v>167</v>
      </c>
      <c r="F750" s="396" t="s">
        <v>47</v>
      </c>
      <c r="G750" s="17">
        <v>100</v>
      </c>
      <c r="H750" s="6">
        <v>2014</v>
      </c>
      <c r="I750" s="6">
        <f t="shared" ref="I750:I766" si="56">J750+K750+L750</f>
        <v>80</v>
      </c>
      <c r="J750" s="6"/>
      <c r="K750" s="6"/>
      <c r="L750" s="6">
        <v>80</v>
      </c>
      <c r="M750" s="6"/>
    </row>
    <row r="751" spans="2:13" ht="15.75" thickBot="1" x14ac:dyDescent="0.3">
      <c r="B751" s="457"/>
      <c r="C751" s="394"/>
      <c r="D751" s="394"/>
      <c r="E751" s="394"/>
      <c r="F751" s="394"/>
      <c r="G751" s="17">
        <v>100</v>
      </c>
      <c r="H751" s="6">
        <v>2015</v>
      </c>
      <c r="I751" s="6">
        <f t="shared" si="56"/>
        <v>100</v>
      </c>
      <c r="J751" s="6"/>
      <c r="K751" s="6"/>
      <c r="L751" s="6">
        <v>100</v>
      </c>
      <c r="M751" s="6"/>
    </row>
    <row r="752" spans="2:13" ht="15.75" thickBot="1" x14ac:dyDescent="0.3">
      <c r="B752" s="457"/>
      <c r="C752" s="394"/>
      <c r="D752" s="394"/>
      <c r="E752" s="394"/>
      <c r="F752" s="394"/>
      <c r="G752" s="17">
        <v>100</v>
      </c>
      <c r="H752" s="6">
        <v>2016</v>
      </c>
      <c r="I752" s="6">
        <f t="shared" si="56"/>
        <v>80</v>
      </c>
      <c r="J752" s="6"/>
      <c r="K752" s="6"/>
      <c r="L752" s="6">
        <v>80</v>
      </c>
      <c r="M752" s="6"/>
    </row>
    <row r="753" spans="2:13" ht="15.75" thickBot="1" x14ac:dyDescent="0.3">
      <c r="B753" s="457"/>
      <c r="C753" s="394"/>
      <c r="D753" s="394"/>
      <c r="E753" s="394"/>
      <c r="F753" s="394"/>
      <c r="G753" s="17">
        <v>100</v>
      </c>
      <c r="H753" s="6">
        <v>2017</v>
      </c>
      <c r="I753" s="6">
        <f t="shared" si="56"/>
        <v>80</v>
      </c>
      <c r="J753" s="6"/>
      <c r="K753" s="6"/>
      <c r="L753" s="6">
        <v>80</v>
      </c>
      <c r="M753" s="6"/>
    </row>
    <row r="754" spans="2:13" ht="15.75" thickBot="1" x14ac:dyDescent="0.3">
      <c r="B754" s="457"/>
      <c r="C754" s="394"/>
      <c r="D754" s="394"/>
      <c r="E754" s="394"/>
      <c r="F754" s="394"/>
      <c r="G754" s="17">
        <v>100</v>
      </c>
      <c r="H754" s="6">
        <v>2018</v>
      </c>
      <c r="I754" s="6">
        <f t="shared" si="56"/>
        <v>83</v>
      </c>
      <c r="J754" s="6"/>
      <c r="K754" s="6"/>
      <c r="L754" s="6">
        <v>83</v>
      </c>
      <c r="M754" s="6"/>
    </row>
    <row r="755" spans="2:13" ht="15.75" thickBot="1" x14ac:dyDescent="0.3">
      <c r="B755" s="457"/>
      <c r="C755" s="394"/>
      <c r="D755" s="394"/>
      <c r="E755" s="394"/>
      <c r="F755" s="394"/>
      <c r="G755" s="17">
        <v>100</v>
      </c>
      <c r="H755" s="6">
        <v>2019</v>
      </c>
      <c r="I755" s="6">
        <f t="shared" si="56"/>
        <v>80</v>
      </c>
      <c r="J755" s="6"/>
      <c r="K755" s="6"/>
      <c r="L755" s="6">
        <v>80</v>
      </c>
      <c r="M755" s="6"/>
    </row>
    <row r="756" spans="2:13" ht="15.75" thickBot="1" x14ac:dyDescent="0.3">
      <c r="B756" s="457"/>
      <c r="C756" s="394"/>
      <c r="D756" s="394"/>
      <c r="E756" s="394"/>
      <c r="F756" s="394"/>
      <c r="G756" s="17">
        <v>100</v>
      </c>
      <c r="H756" s="6">
        <v>2020</v>
      </c>
      <c r="I756" s="6">
        <f t="shared" si="56"/>
        <v>79.2</v>
      </c>
      <c r="J756" s="6"/>
      <c r="K756" s="6"/>
      <c r="L756" s="6">
        <v>79.2</v>
      </c>
      <c r="M756" s="6"/>
    </row>
    <row r="757" spans="2:13" ht="15.75" thickBot="1" x14ac:dyDescent="0.3">
      <c r="B757" s="457"/>
      <c r="C757" s="394"/>
      <c r="D757" s="394"/>
      <c r="E757" s="394"/>
      <c r="F757" s="394"/>
      <c r="G757" s="17">
        <v>100</v>
      </c>
      <c r="H757" s="6">
        <v>2021</v>
      </c>
      <c r="I757" s="6">
        <f t="shared" si="56"/>
        <v>125</v>
      </c>
      <c r="J757" s="6"/>
      <c r="K757" s="6"/>
      <c r="L757" s="107">
        <v>125</v>
      </c>
      <c r="M757" s="6"/>
    </row>
    <row r="758" spans="2:13" ht="15.75" thickBot="1" x14ac:dyDescent="0.3">
      <c r="B758" s="457"/>
      <c r="C758" s="394"/>
      <c r="D758" s="394"/>
      <c r="E758" s="394"/>
      <c r="F758" s="394"/>
      <c r="G758" s="17">
        <v>100</v>
      </c>
      <c r="H758" s="6">
        <v>2022</v>
      </c>
      <c r="I758" s="6">
        <f t="shared" si="56"/>
        <v>283.10000000000002</v>
      </c>
      <c r="J758" s="6"/>
      <c r="K758" s="6"/>
      <c r="L758" s="39">
        <v>283.10000000000002</v>
      </c>
      <c r="M758" s="6"/>
    </row>
    <row r="759" spans="2:13" ht="15.75" thickBot="1" x14ac:dyDescent="0.3">
      <c r="B759" s="457"/>
      <c r="C759" s="394"/>
      <c r="D759" s="394"/>
      <c r="E759" s="394"/>
      <c r="F759" s="394"/>
      <c r="G759" s="17">
        <v>100</v>
      </c>
      <c r="H759" s="6">
        <v>2023</v>
      </c>
      <c r="I759" s="6">
        <f t="shared" si="56"/>
        <v>419</v>
      </c>
      <c r="J759" s="6"/>
      <c r="K759" s="6"/>
      <c r="L759" s="39">
        <v>419</v>
      </c>
      <c r="M759" s="6"/>
    </row>
    <row r="760" spans="2:13" ht="15.75" thickBot="1" x14ac:dyDescent="0.3">
      <c r="B760" s="457"/>
      <c r="C760" s="394"/>
      <c r="D760" s="394"/>
      <c r="E760" s="394"/>
      <c r="F760" s="394"/>
      <c r="G760" s="17">
        <v>100</v>
      </c>
      <c r="H760" s="6">
        <v>2024</v>
      </c>
      <c r="I760" s="6">
        <f t="shared" si="56"/>
        <v>419</v>
      </c>
      <c r="J760" s="6"/>
      <c r="K760" s="6"/>
      <c r="L760" s="39">
        <v>419</v>
      </c>
      <c r="M760" s="6"/>
    </row>
    <row r="761" spans="2:13" ht="15.75" thickBot="1" x14ac:dyDescent="0.3">
      <c r="B761" s="457"/>
      <c r="C761" s="394"/>
      <c r="D761" s="394"/>
      <c r="E761" s="394"/>
      <c r="F761" s="394"/>
      <c r="G761" s="17">
        <v>100</v>
      </c>
      <c r="H761" s="221">
        <v>2025</v>
      </c>
      <c r="I761" s="221">
        <f t="shared" si="56"/>
        <v>419</v>
      </c>
      <c r="J761" s="221"/>
      <c r="K761" s="221"/>
      <c r="L761" s="39">
        <v>419</v>
      </c>
      <c r="M761" s="221"/>
    </row>
    <row r="762" spans="2:13" ht="15.75" thickBot="1" x14ac:dyDescent="0.3">
      <c r="B762" s="457"/>
      <c r="C762" s="394"/>
      <c r="D762" s="394"/>
      <c r="E762" s="394"/>
      <c r="F762" s="394"/>
      <c r="G762" s="17">
        <v>100</v>
      </c>
      <c r="H762" s="221">
        <v>2026</v>
      </c>
      <c r="I762" s="221">
        <f t="shared" si="56"/>
        <v>419</v>
      </c>
      <c r="J762" s="221"/>
      <c r="K762" s="221"/>
      <c r="L762" s="294">
        <v>419</v>
      </c>
      <c r="M762" s="221"/>
    </row>
    <row r="763" spans="2:13" ht="15.75" thickBot="1" x14ac:dyDescent="0.3">
      <c r="B763" s="457"/>
      <c r="C763" s="394"/>
      <c r="D763" s="394"/>
      <c r="E763" s="394"/>
      <c r="F763" s="394"/>
      <c r="G763" s="17">
        <v>100</v>
      </c>
      <c r="H763" s="221">
        <v>2027</v>
      </c>
      <c r="I763" s="221">
        <f t="shared" si="56"/>
        <v>419</v>
      </c>
      <c r="J763" s="221"/>
      <c r="K763" s="221"/>
      <c r="L763" s="294">
        <v>419</v>
      </c>
      <c r="M763" s="221"/>
    </row>
    <row r="764" spans="2:13" ht="15.75" thickBot="1" x14ac:dyDescent="0.3">
      <c r="B764" s="457"/>
      <c r="C764" s="394"/>
      <c r="D764" s="394"/>
      <c r="E764" s="394"/>
      <c r="F764" s="394"/>
      <c r="G764" s="17">
        <v>100</v>
      </c>
      <c r="H764" s="221">
        <v>2028</v>
      </c>
      <c r="I764" s="221">
        <f t="shared" si="56"/>
        <v>419</v>
      </c>
      <c r="J764" s="221"/>
      <c r="K764" s="221"/>
      <c r="L764" s="294">
        <v>419</v>
      </c>
      <c r="M764" s="221"/>
    </row>
    <row r="765" spans="2:13" ht="15.75" thickBot="1" x14ac:dyDescent="0.3">
      <c r="B765" s="457"/>
      <c r="C765" s="394"/>
      <c r="D765" s="394"/>
      <c r="E765" s="394"/>
      <c r="F765" s="394"/>
      <c r="G765" s="17">
        <v>100</v>
      </c>
      <c r="H765" s="221">
        <v>2029</v>
      </c>
      <c r="I765" s="221">
        <f t="shared" si="56"/>
        <v>419</v>
      </c>
      <c r="J765" s="221"/>
      <c r="K765" s="221"/>
      <c r="L765" s="294">
        <v>419</v>
      </c>
      <c r="M765" s="221"/>
    </row>
    <row r="766" spans="2:13" ht="15.75" thickBot="1" x14ac:dyDescent="0.3">
      <c r="B766" s="378"/>
      <c r="C766" s="397"/>
      <c r="D766" s="397"/>
      <c r="E766" s="397"/>
      <c r="F766" s="397"/>
      <c r="G766" s="17">
        <v>100</v>
      </c>
      <c r="H766" s="221">
        <v>2030</v>
      </c>
      <c r="I766" s="221">
        <f t="shared" si="56"/>
        <v>419</v>
      </c>
      <c r="J766" s="221"/>
      <c r="K766" s="221"/>
      <c r="L766" s="294">
        <v>419</v>
      </c>
      <c r="M766" s="221"/>
    </row>
    <row r="767" spans="2:13" ht="27" customHeight="1" thickBot="1" x14ac:dyDescent="0.3">
      <c r="B767" s="377">
        <v>2</v>
      </c>
      <c r="C767" s="396" t="s">
        <v>168</v>
      </c>
      <c r="D767" s="396" t="s">
        <v>73</v>
      </c>
      <c r="E767" s="396" t="s">
        <v>169</v>
      </c>
      <c r="F767" s="396" t="s">
        <v>47</v>
      </c>
      <c r="G767" s="17">
        <v>100</v>
      </c>
      <c r="H767" s="6">
        <v>2020</v>
      </c>
      <c r="I767" s="6">
        <f>J767+K767+L767+M767</f>
        <v>1861.5</v>
      </c>
      <c r="J767" s="6">
        <v>1692.3</v>
      </c>
      <c r="K767" s="6">
        <v>167.4</v>
      </c>
      <c r="L767" s="6">
        <v>1.8</v>
      </c>
      <c r="M767" s="6"/>
    </row>
    <row r="768" spans="2:13" ht="25.5" customHeight="1" thickBot="1" x14ac:dyDescent="0.3">
      <c r="B768" s="457"/>
      <c r="C768" s="394"/>
      <c r="D768" s="394"/>
      <c r="E768" s="394"/>
      <c r="F768" s="394"/>
      <c r="G768" s="17">
        <v>100</v>
      </c>
      <c r="H768" s="6">
        <v>2021</v>
      </c>
      <c r="I768" s="6">
        <f>J768+K768+L768+M768</f>
        <v>4570.2</v>
      </c>
      <c r="J768" s="6">
        <v>4154.7</v>
      </c>
      <c r="K768" s="6">
        <v>410.9</v>
      </c>
      <c r="L768" s="6">
        <v>4.5999999999999996</v>
      </c>
      <c r="M768" s="6"/>
    </row>
    <row r="769" spans="2:13" ht="26.25" customHeight="1" thickBot="1" x14ac:dyDescent="0.3">
      <c r="B769" s="457"/>
      <c r="C769" s="394"/>
      <c r="D769" s="394"/>
      <c r="E769" s="394"/>
      <c r="F769" s="394"/>
      <c r="G769" s="17">
        <v>100</v>
      </c>
      <c r="H769" s="6">
        <v>2022</v>
      </c>
      <c r="I769" s="6">
        <f>J769+K769+L769+M769</f>
        <v>4496.1000000000004</v>
      </c>
      <c r="J769" s="39">
        <v>4087.4</v>
      </c>
      <c r="K769" s="39">
        <v>404.2</v>
      </c>
      <c r="L769" s="39">
        <v>4.5</v>
      </c>
      <c r="M769" s="6"/>
    </row>
    <row r="770" spans="2:13" ht="25.5" customHeight="1" thickBot="1" x14ac:dyDescent="0.3">
      <c r="B770" s="457"/>
      <c r="C770" s="394"/>
      <c r="D770" s="394"/>
      <c r="E770" s="394"/>
      <c r="F770" s="394"/>
      <c r="G770" s="17">
        <v>100</v>
      </c>
      <c r="H770" s="6">
        <v>2023</v>
      </c>
      <c r="I770" s="6">
        <f>J770+K770+L770+M770</f>
        <v>4844.3</v>
      </c>
      <c r="J770" s="39">
        <v>4403.8999999999996</v>
      </c>
      <c r="K770" s="341">
        <v>435.6</v>
      </c>
      <c r="L770" s="39">
        <v>4.8</v>
      </c>
      <c r="M770" s="6"/>
    </row>
    <row r="771" spans="2:13" ht="28.5" customHeight="1" thickBot="1" x14ac:dyDescent="0.3">
      <c r="B771" s="457"/>
      <c r="C771" s="394"/>
      <c r="D771" s="394"/>
      <c r="E771" s="394"/>
      <c r="F771" s="394"/>
      <c r="G771" s="17">
        <v>100</v>
      </c>
      <c r="H771" s="6">
        <v>2024</v>
      </c>
      <c r="I771" s="6">
        <f>J771+K771+L771+M771</f>
        <v>4844.3</v>
      </c>
      <c r="J771" s="39">
        <v>4403.8999999999996</v>
      </c>
      <c r="K771" s="39">
        <v>435.6</v>
      </c>
      <c r="L771" s="39">
        <v>4.8</v>
      </c>
      <c r="M771" s="6"/>
    </row>
    <row r="772" spans="2:13" ht="28.5" customHeight="1" thickBot="1" x14ac:dyDescent="0.3">
      <c r="B772" s="457"/>
      <c r="C772" s="394"/>
      <c r="D772" s="394"/>
      <c r="E772" s="394"/>
      <c r="F772" s="394"/>
      <c r="G772" s="17">
        <v>100</v>
      </c>
      <c r="H772" s="221">
        <v>2025</v>
      </c>
      <c r="I772" s="221">
        <f t="shared" ref="I772:I777" si="57">J772+K772+L772+M772</f>
        <v>4802.5999999999995</v>
      </c>
      <c r="J772" s="39">
        <v>4509.8999999999996</v>
      </c>
      <c r="K772" s="39">
        <v>287.89999999999998</v>
      </c>
      <c r="L772" s="39">
        <v>4.8</v>
      </c>
      <c r="M772" s="221"/>
    </row>
    <row r="773" spans="2:13" ht="28.5" customHeight="1" thickBot="1" x14ac:dyDescent="0.3">
      <c r="B773" s="457"/>
      <c r="C773" s="394"/>
      <c r="D773" s="394"/>
      <c r="E773" s="394"/>
      <c r="F773" s="394"/>
      <c r="G773" s="17">
        <v>100</v>
      </c>
      <c r="H773" s="221">
        <v>2026</v>
      </c>
      <c r="I773" s="221">
        <f t="shared" si="57"/>
        <v>4802.5999999999995</v>
      </c>
      <c r="J773" s="294">
        <v>4509.8999999999996</v>
      </c>
      <c r="K773" s="39">
        <v>287.89999999999998</v>
      </c>
      <c r="L773" s="294">
        <v>4.8</v>
      </c>
      <c r="M773" s="221"/>
    </row>
    <row r="774" spans="2:13" ht="28.5" customHeight="1" thickBot="1" x14ac:dyDescent="0.3">
      <c r="B774" s="457"/>
      <c r="C774" s="394"/>
      <c r="D774" s="394"/>
      <c r="E774" s="394"/>
      <c r="F774" s="394"/>
      <c r="G774" s="17">
        <v>100</v>
      </c>
      <c r="H774" s="221">
        <v>2027</v>
      </c>
      <c r="I774" s="221">
        <f t="shared" si="57"/>
        <v>4802.5999999999995</v>
      </c>
      <c r="J774" s="294">
        <v>4509.8999999999996</v>
      </c>
      <c r="K774" s="39">
        <v>287.89999999999998</v>
      </c>
      <c r="L774" s="294">
        <v>4.8</v>
      </c>
      <c r="M774" s="221"/>
    </row>
    <row r="775" spans="2:13" ht="28.5" customHeight="1" thickBot="1" x14ac:dyDescent="0.3">
      <c r="B775" s="457"/>
      <c r="C775" s="394"/>
      <c r="D775" s="394"/>
      <c r="E775" s="394"/>
      <c r="F775" s="394"/>
      <c r="G775" s="17">
        <v>100</v>
      </c>
      <c r="H775" s="221">
        <v>2028</v>
      </c>
      <c r="I775" s="221">
        <f t="shared" si="57"/>
        <v>4802.5999999999995</v>
      </c>
      <c r="J775" s="294">
        <v>4509.8999999999996</v>
      </c>
      <c r="K775" s="39">
        <v>287.89999999999998</v>
      </c>
      <c r="L775" s="294">
        <v>4.8</v>
      </c>
      <c r="M775" s="221"/>
    </row>
    <row r="776" spans="2:13" ht="28.5" customHeight="1" thickBot="1" x14ac:dyDescent="0.3">
      <c r="B776" s="457"/>
      <c r="C776" s="394"/>
      <c r="D776" s="394"/>
      <c r="E776" s="394"/>
      <c r="F776" s="394"/>
      <c r="G776" s="17">
        <v>100</v>
      </c>
      <c r="H776" s="221">
        <v>2029</v>
      </c>
      <c r="I776" s="221">
        <f t="shared" si="57"/>
        <v>4802.5999999999995</v>
      </c>
      <c r="J776" s="294">
        <v>4509.8999999999996</v>
      </c>
      <c r="K776" s="39">
        <v>287.89999999999998</v>
      </c>
      <c r="L776" s="294">
        <v>4.8</v>
      </c>
      <c r="M776" s="221"/>
    </row>
    <row r="777" spans="2:13" ht="26.25" customHeight="1" thickBot="1" x14ac:dyDescent="0.3">
      <c r="B777" s="378"/>
      <c r="C777" s="397"/>
      <c r="D777" s="397"/>
      <c r="E777" s="397"/>
      <c r="F777" s="397"/>
      <c r="G777" s="17">
        <v>100</v>
      </c>
      <c r="H777" s="221">
        <v>2030</v>
      </c>
      <c r="I777" s="221">
        <f t="shared" si="57"/>
        <v>4802.5999999999995</v>
      </c>
      <c r="J777" s="294">
        <v>4509.8999999999996</v>
      </c>
      <c r="K777" s="39">
        <v>287.89999999999998</v>
      </c>
      <c r="L777" s="294">
        <v>4.8</v>
      </c>
      <c r="M777" s="221"/>
    </row>
    <row r="778" spans="2:13" ht="16.5" thickBot="1" x14ac:dyDescent="0.3">
      <c r="B778" s="126"/>
      <c r="C778" s="393" t="s">
        <v>53</v>
      </c>
      <c r="D778" s="393"/>
      <c r="E778" s="393"/>
      <c r="F778" s="31"/>
      <c r="G778" s="127"/>
      <c r="H778" s="39">
        <v>2014</v>
      </c>
      <c r="I778" s="39">
        <v>80</v>
      </c>
      <c r="J778" s="39">
        <v>0</v>
      </c>
      <c r="K778" s="39">
        <v>0</v>
      </c>
      <c r="L778" s="39">
        <v>80</v>
      </c>
      <c r="M778" s="39">
        <v>0</v>
      </c>
    </row>
    <row r="779" spans="2:13" ht="16.5" thickBot="1" x14ac:dyDescent="0.3">
      <c r="B779" s="126"/>
      <c r="C779" s="17"/>
      <c r="D779" s="17"/>
      <c r="E779" s="17"/>
      <c r="F779" s="17"/>
      <c r="G779" s="127"/>
      <c r="H779" s="39">
        <v>2015</v>
      </c>
      <c r="I779" s="39">
        <v>100</v>
      </c>
      <c r="J779" s="39">
        <v>0</v>
      </c>
      <c r="K779" s="39">
        <v>0</v>
      </c>
      <c r="L779" s="39">
        <v>100</v>
      </c>
      <c r="M779" s="39">
        <v>0</v>
      </c>
    </row>
    <row r="780" spans="2:13" ht="16.5" thickBot="1" x14ac:dyDescent="0.3">
      <c r="B780" s="126"/>
      <c r="C780" s="17"/>
      <c r="D780" s="17"/>
      <c r="E780" s="17"/>
      <c r="F780" s="17"/>
      <c r="G780" s="127"/>
      <c r="H780" s="39">
        <v>2016</v>
      </c>
      <c r="I780" s="39">
        <v>80</v>
      </c>
      <c r="J780" s="39">
        <v>0</v>
      </c>
      <c r="K780" s="39">
        <v>0</v>
      </c>
      <c r="L780" s="39">
        <v>80</v>
      </c>
      <c r="M780" s="39">
        <v>0</v>
      </c>
    </row>
    <row r="781" spans="2:13" ht="16.5" thickBot="1" x14ac:dyDescent="0.3">
      <c r="B781" s="126"/>
      <c r="C781" s="17"/>
      <c r="D781" s="17"/>
      <c r="E781" s="17"/>
      <c r="F781" s="17"/>
      <c r="G781" s="127"/>
      <c r="H781" s="39">
        <v>2017</v>
      </c>
      <c r="I781" s="39">
        <v>80</v>
      </c>
      <c r="J781" s="39">
        <v>0</v>
      </c>
      <c r="K781" s="39">
        <v>0</v>
      </c>
      <c r="L781" s="39">
        <v>80</v>
      </c>
      <c r="M781" s="39">
        <v>0</v>
      </c>
    </row>
    <row r="782" spans="2:13" ht="16.5" thickBot="1" x14ac:dyDescent="0.3">
      <c r="B782" s="126"/>
      <c r="C782" s="17"/>
      <c r="D782" s="17"/>
      <c r="E782" s="17"/>
      <c r="F782" s="17"/>
      <c r="G782" s="127"/>
      <c r="H782" s="39">
        <v>2018</v>
      </c>
      <c r="I782" s="39">
        <f t="shared" ref="I782:I794" si="58">J782+K782+L782+M782</f>
        <v>83</v>
      </c>
      <c r="J782" s="39">
        <v>0</v>
      </c>
      <c r="K782" s="39">
        <f>K754</f>
        <v>0</v>
      </c>
      <c r="L782" s="39">
        <f>L754</f>
        <v>83</v>
      </c>
      <c r="M782" s="39">
        <v>0</v>
      </c>
    </row>
    <row r="783" spans="2:13" ht="16.5" thickBot="1" x14ac:dyDescent="0.3">
      <c r="B783" s="126"/>
      <c r="C783" s="17"/>
      <c r="D783" s="17"/>
      <c r="E783" s="17"/>
      <c r="F783" s="17"/>
      <c r="G783" s="127"/>
      <c r="H783" s="39">
        <v>2019</v>
      </c>
      <c r="I783" s="39">
        <f t="shared" si="58"/>
        <v>80</v>
      </c>
      <c r="J783" s="39">
        <v>0</v>
      </c>
      <c r="K783" s="39">
        <f>K755</f>
        <v>0</v>
      </c>
      <c r="L783" s="39">
        <f>L755</f>
        <v>80</v>
      </c>
      <c r="M783" s="39">
        <v>0</v>
      </c>
    </row>
    <row r="784" spans="2:13" ht="16.5" thickBot="1" x14ac:dyDescent="0.3">
      <c r="B784" s="126"/>
      <c r="C784" s="17"/>
      <c r="D784" s="17"/>
      <c r="E784" s="17"/>
      <c r="F784" s="17"/>
      <c r="G784" s="127"/>
      <c r="H784" s="128">
        <v>2020</v>
      </c>
      <c r="I784" s="39">
        <f t="shared" si="58"/>
        <v>1940.7</v>
      </c>
      <c r="J784" s="39">
        <f>J767</f>
        <v>1692.3</v>
      </c>
      <c r="K784" s="39">
        <f t="shared" ref="K784:L788" si="59">K756+K767</f>
        <v>167.4</v>
      </c>
      <c r="L784" s="39">
        <f t="shared" si="59"/>
        <v>81</v>
      </c>
      <c r="M784" s="39">
        <v>0</v>
      </c>
    </row>
    <row r="785" spans="2:13" ht="16.5" thickBot="1" x14ac:dyDescent="0.3">
      <c r="B785" s="126"/>
      <c r="C785" s="17"/>
      <c r="D785" s="17"/>
      <c r="E785" s="17"/>
      <c r="F785" s="17"/>
      <c r="G785" s="127"/>
      <c r="H785" s="133">
        <v>2021</v>
      </c>
      <c r="I785" s="39">
        <f t="shared" si="58"/>
        <v>4695.2</v>
      </c>
      <c r="J785" s="39">
        <f>J768</f>
        <v>4154.7</v>
      </c>
      <c r="K785" s="39">
        <f t="shared" si="59"/>
        <v>410.9</v>
      </c>
      <c r="L785" s="39">
        <f t="shared" si="59"/>
        <v>129.6</v>
      </c>
      <c r="M785" s="39">
        <v>0</v>
      </c>
    </row>
    <row r="786" spans="2:13" ht="16.5" thickBot="1" x14ac:dyDescent="0.3">
      <c r="B786" s="126"/>
      <c r="C786" s="17"/>
      <c r="D786" s="17"/>
      <c r="E786" s="17"/>
      <c r="F786" s="17"/>
      <c r="G786" s="127"/>
      <c r="H786" s="128">
        <v>2022</v>
      </c>
      <c r="I786" s="39">
        <f t="shared" si="58"/>
        <v>4779.2000000000007</v>
      </c>
      <c r="J786" s="39">
        <f>J769</f>
        <v>4087.4</v>
      </c>
      <c r="K786" s="39">
        <f t="shared" si="59"/>
        <v>404.2</v>
      </c>
      <c r="L786" s="39">
        <f t="shared" si="59"/>
        <v>287.60000000000002</v>
      </c>
      <c r="M786" s="39">
        <v>0</v>
      </c>
    </row>
    <row r="787" spans="2:13" ht="16.5" thickBot="1" x14ac:dyDescent="0.3">
      <c r="B787" s="126"/>
      <c r="C787" s="17"/>
      <c r="D787" s="17"/>
      <c r="E787" s="17"/>
      <c r="F787" s="17"/>
      <c r="G787" s="127"/>
      <c r="H787" s="128">
        <v>2023</v>
      </c>
      <c r="I787" s="361">
        <f t="shared" si="58"/>
        <v>5263.3</v>
      </c>
      <c r="J787" s="361">
        <f>J770</f>
        <v>4403.8999999999996</v>
      </c>
      <c r="K787" s="361">
        <f t="shared" si="59"/>
        <v>435.6</v>
      </c>
      <c r="L787" s="361">
        <f t="shared" si="59"/>
        <v>423.8</v>
      </c>
      <c r="M787" s="361">
        <v>0</v>
      </c>
    </row>
    <row r="788" spans="2:13" ht="16.5" thickBot="1" x14ac:dyDescent="0.3">
      <c r="B788" s="126"/>
      <c r="C788" s="17"/>
      <c r="D788" s="17"/>
      <c r="E788" s="17"/>
      <c r="F788" s="17"/>
      <c r="G788" s="127"/>
      <c r="H788" s="128">
        <v>2024</v>
      </c>
      <c r="I788" s="39">
        <f t="shared" si="58"/>
        <v>5263.3</v>
      </c>
      <c r="J788" s="39">
        <f>J771</f>
        <v>4403.8999999999996</v>
      </c>
      <c r="K788" s="39">
        <f t="shared" si="59"/>
        <v>435.6</v>
      </c>
      <c r="L788" s="39">
        <f t="shared" si="59"/>
        <v>423.8</v>
      </c>
      <c r="M788" s="39">
        <v>0</v>
      </c>
    </row>
    <row r="789" spans="2:13" ht="16.5" thickBot="1" x14ac:dyDescent="0.3">
      <c r="B789" s="124"/>
      <c r="C789" s="17"/>
      <c r="D789" s="17"/>
      <c r="E789" s="17"/>
      <c r="F789" s="17"/>
      <c r="G789" s="127"/>
      <c r="H789" s="39">
        <v>2025</v>
      </c>
      <c r="I789" s="39">
        <f t="shared" si="58"/>
        <v>5221.5999999999995</v>
      </c>
      <c r="J789" s="39">
        <f t="shared" ref="J789:J794" si="60">J772</f>
        <v>4509.8999999999996</v>
      </c>
      <c r="K789" s="39">
        <f>K761+K772</f>
        <v>287.89999999999998</v>
      </c>
      <c r="L789" s="39">
        <f t="shared" ref="L789:L793" si="61">L761+L772</f>
        <v>423.8</v>
      </c>
      <c r="M789" s="39">
        <v>0</v>
      </c>
    </row>
    <row r="790" spans="2:13" ht="16.5" thickBot="1" x14ac:dyDescent="0.3">
      <c r="B790" s="124"/>
      <c r="C790" s="17"/>
      <c r="D790" s="17"/>
      <c r="E790" s="17"/>
      <c r="F790" s="17"/>
      <c r="G790" s="127"/>
      <c r="H790" s="39">
        <v>2026</v>
      </c>
      <c r="I790" s="39">
        <f t="shared" si="58"/>
        <v>5221.5999999999995</v>
      </c>
      <c r="J790" s="39">
        <f t="shared" si="60"/>
        <v>4509.8999999999996</v>
      </c>
      <c r="K790" s="39">
        <f t="shared" ref="K790:K794" si="62">K762+K773</f>
        <v>287.89999999999998</v>
      </c>
      <c r="L790" s="39">
        <f t="shared" si="61"/>
        <v>423.8</v>
      </c>
      <c r="M790" s="39">
        <v>0</v>
      </c>
    </row>
    <row r="791" spans="2:13" ht="16.5" thickBot="1" x14ac:dyDescent="0.3">
      <c r="B791" s="124"/>
      <c r="C791" s="17"/>
      <c r="D791" s="17"/>
      <c r="E791" s="17"/>
      <c r="F791" s="17"/>
      <c r="G791" s="127"/>
      <c r="H791" s="39">
        <v>2027</v>
      </c>
      <c r="I791" s="39">
        <f t="shared" si="58"/>
        <v>5221.5999999999995</v>
      </c>
      <c r="J791" s="39">
        <f t="shared" si="60"/>
        <v>4509.8999999999996</v>
      </c>
      <c r="K791" s="39">
        <f t="shared" si="62"/>
        <v>287.89999999999998</v>
      </c>
      <c r="L791" s="39">
        <f t="shared" si="61"/>
        <v>423.8</v>
      </c>
      <c r="M791" s="39">
        <v>0</v>
      </c>
    </row>
    <row r="792" spans="2:13" ht="16.5" thickBot="1" x14ac:dyDescent="0.3">
      <c r="B792" s="124"/>
      <c r="C792" s="17"/>
      <c r="D792" s="17"/>
      <c r="E792" s="17"/>
      <c r="F792" s="17"/>
      <c r="G792" s="127"/>
      <c r="H792" s="39">
        <v>2028</v>
      </c>
      <c r="I792" s="39">
        <f t="shared" si="58"/>
        <v>5221.5999999999995</v>
      </c>
      <c r="J792" s="39">
        <f t="shared" si="60"/>
        <v>4509.8999999999996</v>
      </c>
      <c r="K792" s="39">
        <f t="shared" si="62"/>
        <v>287.89999999999998</v>
      </c>
      <c r="L792" s="39">
        <f t="shared" si="61"/>
        <v>423.8</v>
      </c>
      <c r="M792" s="39">
        <v>0</v>
      </c>
    </row>
    <row r="793" spans="2:13" ht="16.5" thickBot="1" x14ac:dyDescent="0.3">
      <c r="B793" s="124"/>
      <c r="C793" s="17"/>
      <c r="D793" s="17"/>
      <c r="E793" s="17"/>
      <c r="F793" s="17"/>
      <c r="G793" s="127"/>
      <c r="H793" s="39">
        <v>2029</v>
      </c>
      <c r="I793" s="39">
        <f t="shared" si="58"/>
        <v>5221.5999999999995</v>
      </c>
      <c r="J793" s="39">
        <f t="shared" si="60"/>
        <v>4509.8999999999996</v>
      </c>
      <c r="K793" s="39">
        <f t="shared" si="62"/>
        <v>287.89999999999998</v>
      </c>
      <c r="L793" s="39">
        <f t="shared" si="61"/>
        <v>423.8</v>
      </c>
      <c r="M793" s="39">
        <v>0</v>
      </c>
    </row>
    <row r="794" spans="2:13" ht="16.5" thickBot="1" x14ac:dyDescent="0.3">
      <c r="B794" s="124"/>
      <c r="C794" s="17"/>
      <c r="D794" s="17"/>
      <c r="E794" s="17"/>
      <c r="F794" s="17"/>
      <c r="G794" s="127"/>
      <c r="H794" s="39">
        <v>2030</v>
      </c>
      <c r="I794" s="39">
        <f t="shared" si="58"/>
        <v>5221.5999999999995</v>
      </c>
      <c r="J794" s="39">
        <f t="shared" si="60"/>
        <v>4509.8999999999996</v>
      </c>
      <c r="K794" s="39">
        <f t="shared" si="62"/>
        <v>287.89999999999998</v>
      </c>
      <c r="L794" s="39">
        <f>L766+L777</f>
        <v>423.8</v>
      </c>
      <c r="M794" s="39">
        <v>0</v>
      </c>
    </row>
    <row r="795" spans="2:13" ht="21.75" customHeight="1" thickBot="1" x14ac:dyDescent="0.3">
      <c r="B795" s="402" t="s">
        <v>301</v>
      </c>
      <c r="C795" s="403"/>
      <c r="D795" s="403"/>
      <c r="E795" s="403"/>
      <c r="F795" s="403"/>
      <c r="G795" s="403"/>
      <c r="H795" s="403"/>
      <c r="I795" s="403"/>
      <c r="J795" s="403"/>
      <c r="K795" s="403"/>
      <c r="L795" s="403"/>
      <c r="M795" s="404"/>
    </row>
    <row r="796" spans="2:13" ht="25.5" customHeight="1" thickBot="1" x14ac:dyDescent="0.3">
      <c r="B796" s="377">
        <v>1</v>
      </c>
      <c r="C796" s="396" t="s">
        <v>170</v>
      </c>
      <c r="D796" s="396" t="s">
        <v>171</v>
      </c>
      <c r="E796" s="396" t="s">
        <v>172</v>
      </c>
      <c r="F796" s="396" t="s">
        <v>39</v>
      </c>
      <c r="G796" s="127">
        <v>3</v>
      </c>
      <c r="H796" s="6">
        <v>2014</v>
      </c>
      <c r="I796" s="6">
        <v>8</v>
      </c>
      <c r="J796" s="6"/>
      <c r="K796" s="6"/>
      <c r="L796" s="6">
        <v>8</v>
      </c>
      <c r="M796" s="6"/>
    </row>
    <row r="797" spans="2:13" ht="15.75" thickBot="1" x14ac:dyDescent="0.3">
      <c r="B797" s="457"/>
      <c r="C797" s="394"/>
      <c r="D797" s="394"/>
      <c r="E797" s="394"/>
      <c r="F797" s="394"/>
      <c r="G797" s="127">
        <v>3</v>
      </c>
      <c r="H797" s="6">
        <v>2015</v>
      </c>
      <c r="I797" s="6">
        <v>3</v>
      </c>
      <c r="J797" s="6"/>
      <c r="K797" s="6"/>
      <c r="L797" s="6">
        <v>3</v>
      </c>
      <c r="M797" s="6"/>
    </row>
    <row r="798" spans="2:13" ht="15.75" thickBot="1" x14ac:dyDescent="0.3">
      <c r="B798" s="457"/>
      <c r="C798" s="394"/>
      <c r="D798" s="394"/>
      <c r="E798" s="394"/>
      <c r="F798" s="394"/>
      <c r="G798" s="127">
        <v>3</v>
      </c>
      <c r="H798" s="6">
        <v>2016</v>
      </c>
      <c r="I798" s="6">
        <v>12</v>
      </c>
      <c r="J798" s="6"/>
      <c r="K798" s="6"/>
      <c r="L798" s="6">
        <v>12</v>
      </c>
      <c r="M798" s="6"/>
    </row>
    <row r="799" spans="2:13" ht="15.75" thickBot="1" x14ac:dyDescent="0.3">
      <c r="B799" s="457"/>
      <c r="C799" s="394"/>
      <c r="D799" s="394"/>
      <c r="E799" s="394"/>
      <c r="F799" s="394"/>
      <c r="G799" s="127">
        <v>3</v>
      </c>
      <c r="H799" s="6">
        <v>2017</v>
      </c>
      <c r="I799" s="6">
        <v>12</v>
      </c>
      <c r="J799" s="6"/>
      <c r="K799" s="6"/>
      <c r="L799" s="6">
        <v>12</v>
      </c>
      <c r="M799" s="101"/>
    </row>
    <row r="800" spans="2:13" ht="15.75" thickBot="1" x14ac:dyDescent="0.3">
      <c r="B800" s="457"/>
      <c r="C800" s="394"/>
      <c r="D800" s="394"/>
      <c r="E800" s="394"/>
      <c r="F800" s="394"/>
      <c r="G800" s="127">
        <v>3</v>
      </c>
      <c r="H800" s="6">
        <v>2018</v>
      </c>
      <c r="I800" s="6">
        <f t="shared" ref="I800:I846" si="63">J800+K800+L800+M800</f>
        <v>12</v>
      </c>
      <c r="J800" s="6"/>
      <c r="K800" s="6"/>
      <c r="L800" s="6">
        <v>12</v>
      </c>
      <c r="M800" s="6"/>
    </row>
    <row r="801" spans="2:13" ht="15.75" thickBot="1" x14ac:dyDescent="0.3">
      <c r="B801" s="457"/>
      <c r="C801" s="394"/>
      <c r="D801" s="394"/>
      <c r="E801" s="394"/>
      <c r="F801" s="394"/>
      <c r="G801" s="127">
        <v>3</v>
      </c>
      <c r="H801" s="6">
        <v>2019</v>
      </c>
      <c r="I801" s="6">
        <f t="shared" si="63"/>
        <v>12</v>
      </c>
      <c r="J801" s="6"/>
      <c r="K801" s="6"/>
      <c r="L801" s="6">
        <v>12</v>
      </c>
      <c r="M801" s="6"/>
    </row>
    <row r="802" spans="2:13" ht="15.75" thickBot="1" x14ac:dyDescent="0.3">
      <c r="B802" s="457"/>
      <c r="C802" s="394"/>
      <c r="D802" s="394"/>
      <c r="E802" s="394"/>
      <c r="F802" s="394"/>
      <c r="G802" s="127">
        <v>3</v>
      </c>
      <c r="H802" s="6">
        <v>2020</v>
      </c>
      <c r="I802" s="6">
        <f t="shared" si="63"/>
        <v>12</v>
      </c>
      <c r="J802" s="6"/>
      <c r="K802" s="6"/>
      <c r="L802" s="6">
        <v>12</v>
      </c>
      <c r="M802" s="6"/>
    </row>
    <row r="803" spans="2:13" ht="15.75" thickBot="1" x14ac:dyDescent="0.3">
      <c r="B803" s="457"/>
      <c r="C803" s="394"/>
      <c r="D803" s="394"/>
      <c r="E803" s="394"/>
      <c r="F803" s="394"/>
      <c r="G803" s="127">
        <v>3</v>
      </c>
      <c r="H803" s="6">
        <v>2021</v>
      </c>
      <c r="I803" s="6">
        <f t="shared" si="63"/>
        <v>12</v>
      </c>
      <c r="J803" s="6"/>
      <c r="K803" s="6"/>
      <c r="L803" s="6">
        <v>12</v>
      </c>
      <c r="M803" s="101"/>
    </row>
    <row r="804" spans="2:13" ht="15.75" thickBot="1" x14ac:dyDescent="0.3">
      <c r="B804" s="457"/>
      <c r="C804" s="394"/>
      <c r="D804" s="394"/>
      <c r="E804" s="394"/>
      <c r="F804" s="394"/>
      <c r="G804" s="127">
        <v>3</v>
      </c>
      <c r="H804" s="6">
        <v>2022</v>
      </c>
      <c r="I804" s="6">
        <f t="shared" si="63"/>
        <v>20</v>
      </c>
      <c r="J804" s="6"/>
      <c r="K804" s="6"/>
      <c r="L804" s="274">
        <v>20</v>
      </c>
      <c r="M804" s="101"/>
    </row>
    <row r="805" spans="2:13" ht="15.75" thickBot="1" x14ac:dyDescent="0.3">
      <c r="B805" s="457"/>
      <c r="C805" s="394"/>
      <c r="D805" s="394"/>
      <c r="E805" s="394"/>
      <c r="F805" s="394"/>
      <c r="G805" s="127">
        <v>3</v>
      </c>
      <c r="H805" s="6">
        <v>2023</v>
      </c>
      <c r="I805" s="6">
        <f t="shared" si="63"/>
        <v>20</v>
      </c>
      <c r="J805" s="6"/>
      <c r="K805" s="6"/>
      <c r="L805" s="358">
        <v>20</v>
      </c>
      <c r="M805" s="101"/>
    </row>
    <row r="806" spans="2:13" ht="15.75" thickBot="1" x14ac:dyDescent="0.3">
      <c r="B806" s="457"/>
      <c r="C806" s="394"/>
      <c r="D806" s="394"/>
      <c r="E806" s="394"/>
      <c r="F806" s="394"/>
      <c r="G806" s="127">
        <v>3</v>
      </c>
      <c r="H806" s="6">
        <v>2024</v>
      </c>
      <c r="I806" s="6">
        <f t="shared" si="63"/>
        <v>20</v>
      </c>
      <c r="J806" s="6"/>
      <c r="K806" s="6"/>
      <c r="L806" s="328">
        <v>20</v>
      </c>
      <c r="M806" s="101"/>
    </row>
    <row r="807" spans="2:13" ht="15.75" thickBot="1" x14ac:dyDescent="0.3">
      <c r="B807" s="457"/>
      <c r="C807" s="394"/>
      <c r="D807" s="394"/>
      <c r="E807" s="394"/>
      <c r="F807" s="394"/>
      <c r="G807" s="127">
        <v>3</v>
      </c>
      <c r="H807" s="221">
        <v>2025</v>
      </c>
      <c r="I807" s="221">
        <f t="shared" si="63"/>
        <v>20</v>
      </c>
      <c r="J807" s="221"/>
      <c r="K807" s="221"/>
      <c r="L807" s="328">
        <v>20</v>
      </c>
      <c r="M807" s="101"/>
    </row>
    <row r="808" spans="2:13" ht="15.75" thickBot="1" x14ac:dyDescent="0.3">
      <c r="B808" s="457"/>
      <c r="C808" s="394"/>
      <c r="D808" s="394"/>
      <c r="E808" s="394"/>
      <c r="F808" s="394"/>
      <c r="G808" s="127">
        <v>3</v>
      </c>
      <c r="H808" s="221">
        <v>2026</v>
      </c>
      <c r="I808" s="221">
        <f t="shared" si="63"/>
        <v>20</v>
      </c>
      <c r="J808" s="221"/>
      <c r="K808" s="221"/>
      <c r="L808" s="328">
        <v>20</v>
      </c>
      <c r="M808" s="101"/>
    </row>
    <row r="809" spans="2:13" ht="15.75" thickBot="1" x14ac:dyDescent="0.3">
      <c r="B809" s="457"/>
      <c r="C809" s="394"/>
      <c r="D809" s="394"/>
      <c r="E809" s="394"/>
      <c r="F809" s="394"/>
      <c r="G809" s="127">
        <v>3</v>
      </c>
      <c r="H809" s="221">
        <v>2027</v>
      </c>
      <c r="I809" s="221">
        <f t="shared" si="63"/>
        <v>20</v>
      </c>
      <c r="J809" s="221"/>
      <c r="K809" s="221"/>
      <c r="L809" s="328">
        <v>20</v>
      </c>
      <c r="M809" s="101"/>
    </row>
    <row r="810" spans="2:13" ht="15.75" thickBot="1" x14ac:dyDescent="0.3">
      <c r="B810" s="457"/>
      <c r="C810" s="394"/>
      <c r="D810" s="394"/>
      <c r="E810" s="394"/>
      <c r="F810" s="394"/>
      <c r="G810" s="127">
        <v>3</v>
      </c>
      <c r="H810" s="221">
        <v>2028</v>
      </c>
      <c r="I810" s="221">
        <f t="shared" si="63"/>
        <v>20</v>
      </c>
      <c r="J810" s="221"/>
      <c r="K810" s="221"/>
      <c r="L810" s="328">
        <v>20</v>
      </c>
      <c r="M810" s="101"/>
    </row>
    <row r="811" spans="2:13" ht="15.75" thickBot="1" x14ac:dyDescent="0.3">
      <c r="B811" s="457"/>
      <c r="C811" s="394"/>
      <c r="D811" s="394"/>
      <c r="E811" s="394"/>
      <c r="F811" s="394"/>
      <c r="G811" s="127">
        <v>3</v>
      </c>
      <c r="H811" s="221">
        <v>2029</v>
      </c>
      <c r="I811" s="221">
        <f t="shared" si="63"/>
        <v>20</v>
      </c>
      <c r="J811" s="221"/>
      <c r="K811" s="221"/>
      <c r="L811" s="328">
        <v>20</v>
      </c>
      <c r="M811" s="101"/>
    </row>
    <row r="812" spans="2:13" ht="15.75" thickBot="1" x14ac:dyDescent="0.3">
      <c r="B812" s="378"/>
      <c r="C812" s="397"/>
      <c r="D812" s="397"/>
      <c r="E812" s="397"/>
      <c r="F812" s="397"/>
      <c r="G812" s="127">
        <v>3</v>
      </c>
      <c r="H812" s="221">
        <v>2030</v>
      </c>
      <c r="I812" s="221">
        <f t="shared" si="63"/>
        <v>20</v>
      </c>
      <c r="J812" s="221"/>
      <c r="K812" s="221"/>
      <c r="L812" s="328">
        <v>20</v>
      </c>
      <c r="M812" s="101"/>
    </row>
    <row r="813" spans="2:13" ht="39" customHeight="1" thickBot="1" x14ac:dyDescent="0.3">
      <c r="B813" s="377">
        <v>2</v>
      </c>
      <c r="C813" s="396" t="s">
        <v>173</v>
      </c>
      <c r="D813" s="396" t="s">
        <v>174</v>
      </c>
      <c r="E813" s="396" t="s">
        <v>172</v>
      </c>
      <c r="F813" s="396" t="s">
        <v>39</v>
      </c>
      <c r="G813" s="127">
        <v>10</v>
      </c>
      <c r="H813" s="6">
        <v>2014</v>
      </c>
      <c r="I813" s="6">
        <f t="shared" si="63"/>
        <v>0</v>
      </c>
      <c r="J813" s="6"/>
      <c r="K813" s="6"/>
      <c r="L813" s="6">
        <v>0</v>
      </c>
      <c r="M813" s="6"/>
    </row>
    <row r="814" spans="2:13" ht="15.75" thickBot="1" x14ac:dyDescent="0.3">
      <c r="B814" s="377"/>
      <c r="C814" s="394"/>
      <c r="D814" s="394"/>
      <c r="E814" s="394"/>
      <c r="F814" s="394"/>
      <c r="G814" s="127">
        <v>10</v>
      </c>
      <c r="H814" s="6">
        <v>2015</v>
      </c>
      <c r="I814" s="6">
        <f t="shared" si="63"/>
        <v>0</v>
      </c>
      <c r="J814" s="6"/>
      <c r="K814" s="6"/>
      <c r="L814" s="6">
        <v>0</v>
      </c>
      <c r="M814" s="6"/>
    </row>
    <row r="815" spans="2:13" ht="15.75" thickBot="1" x14ac:dyDescent="0.3">
      <c r="B815" s="377"/>
      <c r="C815" s="394"/>
      <c r="D815" s="394"/>
      <c r="E815" s="394"/>
      <c r="F815" s="394"/>
      <c r="G815" s="127">
        <v>10</v>
      </c>
      <c r="H815" s="6">
        <v>2016</v>
      </c>
      <c r="I815" s="6">
        <f t="shared" si="63"/>
        <v>4</v>
      </c>
      <c r="J815" s="6"/>
      <c r="K815" s="6"/>
      <c r="L815" s="6">
        <v>4</v>
      </c>
      <c r="M815" s="6"/>
    </row>
    <row r="816" spans="2:13" ht="15.75" thickBot="1" x14ac:dyDescent="0.3">
      <c r="B816" s="377"/>
      <c r="C816" s="394"/>
      <c r="D816" s="394"/>
      <c r="E816" s="394"/>
      <c r="F816" s="394"/>
      <c r="G816" s="127">
        <v>5</v>
      </c>
      <c r="H816" s="6">
        <v>2017</v>
      </c>
      <c r="I816" s="6">
        <f t="shared" si="63"/>
        <v>5</v>
      </c>
      <c r="J816" s="6"/>
      <c r="K816" s="6"/>
      <c r="L816" s="6">
        <v>5</v>
      </c>
      <c r="M816" s="6"/>
    </row>
    <row r="817" spans="2:13" ht="15.75" thickBot="1" x14ac:dyDescent="0.3">
      <c r="B817" s="377"/>
      <c r="C817" s="394"/>
      <c r="D817" s="394"/>
      <c r="E817" s="394"/>
      <c r="F817" s="394"/>
      <c r="G817" s="127">
        <v>5</v>
      </c>
      <c r="H817" s="6">
        <v>2018</v>
      </c>
      <c r="I817" s="6">
        <f t="shared" si="63"/>
        <v>5</v>
      </c>
      <c r="J817" s="6"/>
      <c r="K817" s="6"/>
      <c r="L817" s="6">
        <v>5</v>
      </c>
      <c r="M817" s="6"/>
    </row>
    <row r="818" spans="2:13" ht="15.75" thickBot="1" x14ac:dyDescent="0.3">
      <c r="B818" s="377"/>
      <c r="C818" s="394"/>
      <c r="D818" s="394"/>
      <c r="E818" s="394"/>
      <c r="F818" s="394"/>
      <c r="G818" s="127">
        <v>5</v>
      </c>
      <c r="H818" s="6">
        <v>2019</v>
      </c>
      <c r="I818" s="6">
        <f t="shared" si="63"/>
        <v>5</v>
      </c>
      <c r="J818" s="6"/>
      <c r="K818" s="6"/>
      <c r="L818" s="6">
        <v>5</v>
      </c>
      <c r="M818" s="6"/>
    </row>
    <row r="819" spans="2:13" ht="15.75" thickBot="1" x14ac:dyDescent="0.3">
      <c r="B819" s="377"/>
      <c r="C819" s="394"/>
      <c r="D819" s="394"/>
      <c r="E819" s="394"/>
      <c r="F819" s="394"/>
      <c r="G819" s="127">
        <v>5</v>
      </c>
      <c r="H819" s="6">
        <v>2020</v>
      </c>
      <c r="I819" s="6">
        <f t="shared" si="63"/>
        <v>5</v>
      </c>
      <c r="J819" s="6"/>
      <c r="K819" s="6"/>
      <c r="L819" s="6">
        <v>5</v>
      </c>
      <c r="M819" s="6"/>
    </row>
    <row r="820" spans="2:13" ht="15.75" thickBot="1" x14ac:dyDescent="0.3">
      <c r="B820" s="377"/>
      <c r="C820" s="394"/>
      <c r="D820" s="394"/>
      <c r="E820" s="394"/>
      <c r="F820" s="394"/>
      <c r="G820" s="127">
        <v>5</v>
      </c>
      <c r="H820" s="6">
        <v>2021</v>
      </c>
      <c r="I820" s="6">
        <f t="shared" si="63"/>
        <v>5</v>
      </c>
      <c r="J820" s="6"/>
      <c r="K820" s="6"/>
      <c r="L820" s="6">
        <v>5</v>
      </c>
      <c r="M820" s="101"/>
    </row>
    <row r="821" spans="2:13" ht="15.75" thickBot="1" x14ac:dyDescent="0.3">
      <c r="B821" s="377"/>
      <c r="C821" s="394"/>
      <c r="D821" s="394"/>
      <c r="E821" s="394"/>
      <c r="F821" s="394"/>
      <c r="G821" s="127">
        <v>5</v>
      </c>
      <c r="H821" s="6">
        <v>2022</v>
      </c>
      <c r="I821" s="6">
        <f t="shared" si="63"/>
        <v>5</v>
      </c>
      <c r="J821" s="6"/>
      <c r="K821" s="6"/>
      <c r="L821" s="274">
        <v>5</v>
      </c>
      <c r="M821" s="101"/>
    </row>
    <row r="822" spans="2:13" ht="15.75" thickBot="1" x14ac:dyDescent="0.3">
      <c r="B822" s="377"/>
      <c r="C822" s="394"/>
      <c r="D822" s="394"/>
      <c r="E822" s="394"/>
      <c r="F822" s="394"/>
      <c r="G822" s="127">
        <v>5</v>
      </c>
      <c r="H822" s="6">
        <v>2023</v>
      </c>
      <c r="I822" s="6">
        <f t="shared" si="63"/>
        <v>5</v>
      </c>
      <c r="J822" s="6"/>
      <c r="K822" s="6"/>
      <c r="L822" s="358">
        <v>5</v>
      </c>
      <c r="M822" s="101"/>
    </row>
    <row r="823" spans="2:13" ht="15.75" thickBot="1" x14ac:dyDescent="0.3">
      <c r="B823" s="377"/>
      <c r="C823" s="394"/>
      <c r="D823" s="394"/>
      <c r="E823" s="394"/>
      <c r="F823" s="394"/>
      <c r="G823" s="127">
        <v>5</v>
      </c>
      <c r="H823" s="6">
        <v>2024</v>
      </c>
      <c r="I823" s="6">
        <f t="shared" si="63"/>
        <v>5</v>
      </c>
      <c r="J823" s="6"/>
      <c r="K823" s="6"/>
      <c r="L823" s="6">
        <v>5</v>
      </c>
      <c r="M823" s="101"/>
    </row>
    <row r="824" spans="2:13" ht="15.75" thickBot="1" x14ac:dyDescent="0.3">
      <c r="B824" s="238"/>
      <c r="C824" s="394"/>
      <c r="D824" s="394"/>
      <c r="E824" s="394"/>
      <c r="F824" s="394"/>
      <c r="G824" s="127">
        <v>5</v>
      </c>
      <c r="H824" s="221">
        <v>2025</v>
      </c>
      <c r="I824" s="221">
        <f t="shared" si="63"/>
        <v>5</v>
      </c>
      <c r="J824" s="221"/>
      <c r="K824" s="221"/>
      <c r="L824" s="221">
        <v>5</v>
      </c>
      <c r="M824" s="101"/>
    </row>
    <row r="825" spans="2:13" ht="15.75" thickBot="1" x14ac:dyDescent="0.3">
      <c r="B825" s="238"/>
      <c r="C825" s="394"/>
      <c r="D825" s="394"/>
      <c r="E825" s="394"/>
      <c r="F825" s="394"/>
      <c r="G825" s="127">
        <v>5</v>
      </c>
      <c r="H825" s="221">
        <v>2026</v>
      </c>
      <c r="I825" s="221">
        <f t="shared" si="63"/>
        <v>5</v>
      </c>
      <c r="J825" s="221"/>
      <c r="K825" s="221"/>
      <c r="L825" s="221">
        <v>5</v>
      </c>
      <c r="M825" s="101"/>
    </row>
    <row r="826" spans="2:13" ht="15.75" thickBot="1" x14ac:dyDescent="0.3">
      <c r="B826" s="238"/>
      <c r="C826" s="394"/>
      <c r="D826" s="394"/>
      <c r="E826" s="394"/>
      <c r="F826" s="394"/>
      <c r="G826" s="127">
        <v>5</v>
      </c>
      <c r="H826" s="221">
        <v>2027</v>
      </c>
      <c r="I826" s="221">
        <f t="shared" si="63"/>
        <v>5</v>
      </c>
      <c r="J826" s="221"/>
      <c r="K826" s="221"/>
      <c r="L826" s="221">
        <v>5</v>
      </c>
      <c r="M826" s="101"/>
    </row>
    <row r="827" spans="2:13" ht="15.75" thickBot="1" x14ac:dyDescent="0.3">
      <c r="B827" s="238"/>
      <c r="C827" s="394"/>
      <c r="D827" s="394"/>
      <c r="E827" s="394"/>
      <c r="F827" s="394"/>
      <c r="G827" s="127">
        <v>5</v>
      </c>
      <c r="H827" s="221">
        <v>2028</v>
      </c>
      <c r="I827" s="221">
        <f t="shared" si="63"/>
        <v>5</v>
      </c>
      <c r="J827" s="221"/>
      <c r="K827" s="221"/>
      <c r="L827" s="221">
        <v>5</v>
      </c>
      <c r="M827" s="101"/>
    </row>
    <row r="828" spans="2:13" ht="15.75" thickBot="1" x14ac:dyDescent="0.3">
      <c r="B828" s="238"/>
      <c r="C828" s="394"/>
      <c r="D828" s="394"/>
      <c r="E828" s="394"/>
      <c r="F828" s="394"/>
      <c r="G828" s="127">
        <v>5</v>
      </c>
      <c r="H828" s="221">
        <v>2029</v>
      </c>
      <c r="I828" s="221">
        <f t="shared" si="63"/>
        <v>5</v>
      </c>
      <c r="J828" s="221"/>
      <c r="K828" s="221"/>
      <c r="L828" s="221">
        <v>5</v>
      </c>
      <c r="M828" s="101"/>
    </row>
    <row r="829" spans="2:13" ht="15.75" thickBot="1" x14ac:dyDescent="0.3">
      <c r="B829" s="238"/>
      <c r="C829" s="394"/>
      <c r="D829" s="394"/>
      <c r="E829" s="394"/>
      <c r="F829" s="394"/>
      <c r="G829" s="127">
        <v>5</v>
      </c>
      <c r="H829" s="221">
        <v>2030</v>
      </c>
      <c r="I829" s="221">
        <f t="shared" si="63"/>
        <v>5</v>
      </c>
      <c r="J829" s="221"/>
      <c r="K829" s="221"/>
      <c r="L829" s="221">
        <v>5</v>
      </c>
      <c r="M829" s="101"/>
    </row>
    <row r="830" spans="2:13" ht="45.75" customHeight="1" thickBot="1" x14ac:dyDescent="0.3">
      <c r="B830" s="399">
        <v>3</v>
      </c>
      <c r="C830" s="379" t="s">
        <v>175</v>
      </c>
      <c r="D830" s="379" t="s">
        <v>176</v>
      </c>
      <c r="E830" s="379" t="s">
        <v>172</v>
      </c>
      <c r="F830" s="379" t="s">
        <v>39</v>
      </c>
      <c r="G830" s="127">
        <v>30</v>
      </c>
      <c r="H830" s="6">
        <v>2014</v>
      </c>
      <c r="I830" s="6">
        <f t="shared" si="63"/>
        <v>15</v>
      </c>
      <c r="J830" s="6"/>
      <c r="K830" s="6"/>
      <c r="L830" s="6">
        <v>15</v>
      </c>
      <c r="M830" s="6"/>
    </row>
    <row r="831" spans="2:13" ht="15.75" thickBot="1" x14ac:dyDescent="0.3">
      <c r="B831" s="400"/>
      <c r="C831" s="398"/>
      <c r="D831" s="398"/>
      <c r="E831" s="398"/>
      <c r="F831" s="398"/>
      <c r="G831" s="127">
        <v>30</v>
      </c>
      <c r="H831" s="6">
        <v>2015</v>
      </c>
      <c r="I831" s="6">
        <f t="shared" si="63"/>
        <v>15</v>
      </c>
      <c r="J831" s="6"/>
      <c r="K831" s="6"/>
      <c r="L831" s="6">
        <v>15</v>
      </c>
      <c r="M831" s="6"/>
    </row>
    <row r="832" spans="2:13" ht="15.75" thickBot="1" x14ac:dyDescent="0.3">
      <c r="B832" s="400"/>
      <c r="C832" s="398"/>
      <c r="D832" s="398"/>
      <c r="E832" s="398"/>
      <c r="F832" s="398"/>
      <c r="G832" s="127">
        <v>30</v>
      </c>
      <c r="H832" s="6">
        <v>2016</v>
      </c>
      <c r="I832" s="6">
        <f t="shared" si="63"/>
        <v>15</v>
      </c>
      <c r="J832" s="6"/>
      <c r="K832" s="6"/>
      <c r="L832" s="6">
        <v>15</v>
      </c>
      <c r="M832" s="101"/>
    </row>
    <row r="833" spans="2:13" ht="15.75" thickBot="1" x14ac:dyDescent="0.3">
      <c r="B833" s="400"/>
      <c r="C833" s="398"/>
      <c r="D833" s="398"/>
      <c r="E833" s="398"/>
      <c r="F833" s="398"/>
      <c r="G833" s="127">
        <v>40</v>
      </c>
      <c r="H833" s="6">
        <v>2017</v>
      </c>
      <c r="I833" s="6">
        <f t="shared" si="63"/>
        <v>15</v>
      </c>
      <c r="J833" s="6"/>
      <c r="K833" s="6"/>
      <c r="L833" s="6">
        <v>15</v>
      </c>
      <c r="M833" s="6"/>
    </row>
    <row r="834" spans="2:13" ht="15.75" thickBot="1" x14ac:dyDescent="0.3">
      <c r="B834" s="400"/>
      <c r="C834" s="398"/>
      <c r="D834" s="398"/>
      <c r="E834" s="398"/>
      <c r="F834" s="398"/>
      <c r="G834" s="127">
        <v>60</v>
      </c>
      <c r="H834" s="6">
        <v>2018</v>
      </c>
      <c r="I834" s="6">
        <f t="shared" si="63"/>
        <v>15</v>
      </c>
      <c r="J834" s="6"/>
      <c r="K834" s="6"/>
      <c r="L834" s="6">
        <v>15</v>
      </c>
      <c r="M834" s="6"/>
    </row>
    <row r="835" spans="2:13" ht="15.75" thickBot="1" x14ac:dyDescent="0.3">
      <c r="B835" s="400"/>
      <c r="C835" s="398"/>
      <c r="D835" s="398"/>
      <c r="E835" s="398"/>
      <c r="F835" s="398"/>
      <c r="G835" s="127">
        <v>60</v>
      </c>
      <c r="H835" s="6">
        <v>2019</v>
      </c>
      <c r="I835" s="6">
        <f t="shared" si="63"/>
        <v>13</v>
      </c>
      <c r="J835" s="6"/>
      <c r="K835" s="6"/>
      <c r="L835" s="6">
        <v>13</v>
      </c>
      <c r="M835" s="6"/>
    </row>
    <row r="836" spans="2:13" ht="15.75" thickBot="1" x14ac:dyDescent="0.3">
      <c r="B836" s="400"/>
      <c r="C836" s="398"/>
      <c r="D836" s="398"/>
      <c r="E836" s="398"/>
      <c r="F836" s="398"/>
      <c r="G836" s="127">
        <v>60</v>
      </c>
      <c r="H836" s="4">
        <v>2020</v>
      </c>
      <c r="I836" s="6">
        <f t="shared" si="63"/>
        <v>13</v>
      </c>
      <c r="J836" s="6"/>
      <c r="K836" s="6"/>
      <c r="L836" s="6">
        <v>13</v>
      </c>
      <c r="M836" s="6"/>
    </row>
    <row r="837" spans="2:13" ht="15.75" thickBot="1" x14ac:dyDescent="0.3">
      <c r="B837" s="400"/>
      <c r="C837" s="398"/>
      <c r="D837" s="398"/>
      <c r="E837" s="398"/>
      <c r="F837" s="398"/>
      <c r="G837" s="127">
        <v>60</v>
      </c>
      <c r="H837" s="4">
        <v>2021</v>
      </c>
      <c r="I837" s="6">
        <f t="shared" si="63"/>
        <v>13</v>
      </c>
      <c r="J837" s="6"/>
      <c r="K837" s="6"/>
      <c r="L837" s="6">
        <v>13</v>
      </c>
      <c r="M837" s="6"/>
    </row>
    <row r="838" spans="2:13" ht="15.75" thickBot="1" x14ac:dyDescent="0.3">
      <c r="B838" s="400"/>
      <c r="C838" s="398"/>
      <c r="D838" s="398"/>
      <c r="E838" s="398"/>
      <c r="F838" s="398"/>
      <c r="G838" s="127">
        <v>60</v>
      </c>
      <c r="H838" s="4">
        <v>2022</v>
      </c>
      <c r="I838" s="6">
        <f t="shared" si="63"/>
        <v>20</v>
      </c>
      <c r="J838" s="6"/>
      <c r="K838" s="6"/>
      <c r="L838" s="274">
        <v>20</v>
      </c>
      <c r="M838" s="6"/>
    </row>
    <row r="839" spans="2:13" ht="15.75" thickBot="1" x14ac:dyDescent="0.3">
      <c r="B839" s="400"/>
      <c r="C839" s="398"/>
      <c r="D839" s="398"/>
      <c r="E839" s="398"/>
      <c r="F839" s="398"/>
      <c r="G839" s="127">
        <v>60</v>
      </c>
      <c r="H839" s="4">
        <v>2023</v>
      </c>
      <c r="I839" s="6">
        <f t="shared" si="63"/>
        <v>20</v>
      </c>
      <c r="J839" s="6"/>
      <c r="K839" s="6"/>
      <c r="L839" s="328">
        <v>20</v>
      </c>
      <c r="M839" s="6"/>
    </row>
    <row r="840" spans="2:13" ht="15.75" thickBot="1" x14ac:dyDescent="0.3">
      <c r="B840" s="400"/>
      <c r="C840" s="398"/>
      <c r="D840" s="398"/>
      <c r="E840" s="398"/>
      <c r="F840" s="398"/>
      <c r="G840" s="127">
        <v>60</v>
      </c>
      <c r="H840" s="4">
        <v>2024</v>
      </c>
      <c r="I840" s="6">
        <f t="shared" si="63"/>
        <v>20</v>
      </c>
      <c r="J840" s="6"/>
      <c r="K840" s="6"/>
      <c r="L840" s="328">
        <v>20</v>
      </c>
      <c r="M840" s="6"/>
    </row>
    <row r="841" spans="2:13" ht="15.75" thickBot="1" x14ac:dyDescent="0.3">
      <c r="B841" s="400"/>
      <c r="C841" s="398"/>
      <c r="D841" s="398"/>
      <c r="E841" s="398"/>
      <c r="F841" s="398"/>
      <c r="G841" s="127">
        <v>60</v>
      </c>
      <c r="H841" s="221">
        <v>2025</v>
      </c>
      <c r="I841" s="221">
        <f t="shared" si="63"/>
        <v>20</v>
      </c>
      <c r="J841" s="221"/>
      <c r="K841" s="221"/>
      <c r="L841" s="328">
        <v>20</v>
      </c>
      <c r="M841" s="221"/>
    </row>
    <row r="842" spans="2:13" ht="15.75" thickBot="1" x14ac:dyDescent="0.3">
      <c r="B842" s="400"/>
      <c r="C842" s="398"/>
      <c r="D842" s="398"/>
      <c r="E842" s="398"/>
      <c r="F842" s="398"/>
      <c r="G842" s="127">
        <v>60</v>
      </c>
      <c r="H842" s="221">
        <v>2026</v>
      </c>
      <c r="I842" s="221">
        <f t="shared" si="63"/>
        <v>20</v>
      </c>
      <c r="J842" s="221"/>
      <c r="K842" s="221"/>
      <c r="L842" s="328">
        <v>20</v>
      </c>
      <c r="M842" s="221"/>
    </row>
    <row r="843" spans="2:13" ht="15.75" thickBot="1" x14ac:dyDescent="0.3">
      <c r="B843" s="400"/>
      <c r="C843" s="398"/>
      <c r="D843" s="398"/>
      <c r="E843" s="398"/>
      <c r="F843" s="398"/>
      <c r="G843" s="127">
        <v>60</v>
      </c>
      <c r="H843" s="221">
        <v>2027</v>
      </c>
      <c r="I843" s="221">
        <f t="shared" si="63"/>
        <v>20</v>
      </c>
      <c r="J843" s="221"/>
      <c r="K843" s="221"/>
      <c r="L843" s="328">
        <v>20</v>
      </c>
      <c r="M843" s="221"/>
    </row>
    <row r="844" spans="2:13" ht="15.75" thickBot="1" x14ac:dyDescent="0.3">
      <c r="B844" s="400"/>
      <c r="C844" s="398"/>
      <c r="D844" s="398"/>
      <c r="E844" s="398"/>
      <c r="F844" s="398"/>
      <c r="G844" s="127">
        <v>60</v>
      </c>
      <c r="H844" s="221">
        <v>2028</v>
      </c>
      <c r="I844" s="221">
        <f t="shared" si="63"/>
        <v>20</v>
      </c>
      <c r="J844" s="221"/>
      <c r="K844" s="221"/>
      <c r="L844" s="328">
        <v>20</v>
      </c>
      <c r="M844" s="221"/>
    </row>
    <row r="845" spans="2:13" ht="15.75" thickBot="1" x14ac:dyDescent="0.3">
      <c r="B845" s="400"/>
      <c r="C845" s="398"/>
      <c r="D845" s="398"/>
      <c r="E845" s="398"/>
      <c r="F845" s="398"/>
      <c r="G845" s="127">
        <v>60</v>
      </c>
      <c r="H845" s="221">
        <v>2029</v>
      </c>
      <c r="I845" s="221">
        <f t="shared" si="63"/>
        <v>20</v>
      </c>
      <c r="J845" s="221"/>
      <c r="K845" s="221"/>
      <c r="L845" s="328">
        <v>20</v>
      </c>
      <c r="M845" s="221"/>
    </row>
    <row r="846" spans="2:13" ht="15.75" thickBot="1" x14ac:dyDescent="0.3">
      <c r="B846" s="401"/>
      <c r="C846" s="380"/>
      <c r="D846" s="380"/>
      <c r="E846" s="380"/>
      <c r="F846" s="380"/>
      <c r="G846" s="127">
        <v>60</v>
      </c>
      <c r="H846" s="221">
        <v>2030</v>
      </c>
      <c r="I846" s="221">
        <f t="shared" si="63"/>
        <v>20</v>
      </c>
      <c r="J846" s="221"/>
      <c r="K846" s="221"/>
      <c r="L846" s="328">
        <v>20</v>
      </c>
      <c r="M846" s="221"/>
    </row>
    <row r="847" spans="2:13" ht="16.5" customHeight="1" thickBot="1" x14ac:dyDescent="0.3">
      <c r="B847" s="126"/>
      <c r="C847" s="471" t="s">
        <v>53</v>
      </c>
      <c r="D847" s="471"/>
      <c r="E847" s="471"/>
      <c r="F847" s="471"/>
      <c r="G847" s="134"/>
      <c r="H847" s="39">
        <v>2014</v>
      </c>
      <c r="I847" s="39">
        <v>23</v>
      </c>
      <c r="J847" s="39">
        <v>0</v>
      </c>
      <c r="K847" s="39">
        <v>0</v>
      </c>
      <c r="L847" s="39">
        <v>23</v>
      </c>
      <c r="M847" s="39">
        <v>0</v>
      </c>
    </row>
    <row r="848" spans="2:13" ht="16.5" thickBot="1" x14ac:dyDescent="0.3">
      <c r="B848" s="126"/>
      <c r="C848" s="17"/>
      <c r="D848" s="17"/>
      <c r="E848" s="17"/>
      <c r="F848" s="17"/>
      <c r="G848" s="127"/>
      <c r="H848" s="39">
        <v>2015</v>
      </c>
      <c r="I848" s="39">
        <v>18</v>
      </c>
      <c r="J848" s="39">
        <v>0</v>
      </c>
      <c r="K848" s="39">
        <v>0</v>
      </c>
      <c r="L848" s="39">
        <v>18</v>
      </c>
      <c r="M848" s="39">
        <v>0</v>
      </c>
    </row>
    <row r="849" spans="2:13" ht="16.5" thickBot="1" x14ac:dyDescent="0.3">
      <c r="B849" s="126"/>
      <c r="C849" s="17"/>
      <c r="D849" s="17"/>
      <c r="E849" s="17"/>
      <c r="F849" s="17"/>
      <c r="G849" s="127"/>
      <c r="H849" s="39">
        <v>2016</v>
      </c>
      <c r="I849" s="39">
        <v>31</v>
      </c>
      <c r="J849" s="39">
        <v>0</v>
      </c>
      <c r="K849" s="39">
        <v>0</v>
      </c>
      <c r="L849" s="39">
        <v>31</v>
      </c>
      <c r="M849" s="39">
        <v>0</v>
      </c>
    </row>
    <row r="850" spans="2:13" ht="16.5" thickBot="1" x14ac:dyDescent="0.3">
      <c r="B850" s="126"/>
      <c r="C850" s="17"/>
      <c r="D850" s="17"/>
      <c r="E850" s="17"/>
      <c r="F850" s="17"/>
      <c r="G850" s="127"/>
      <c r="H850" s="39">
        <v>2017</v>
      </c>
      <c r="I850" s="39">
        <v>32</v>
      </c>
      <c r="J850" s="39">
        <v>0</v>
      </c>
      <c r="K850" s="39">
        <v>0</v>
      </c>
      <c r="L850" s="39">
        <v>32</v>
      </c>
      <c r="M850" s="39">
        <v>0</v>
      </c>
    </row>
    <row r="851" spans="2:13" ht="16.5" thickBot="1" x14ac:dyDescent="0.3">
      <c r="B851" s="126"/>
      <c r="C851" s="17"/>
      <c r="D851" s="17"/>
      <c r="E851" s="17"/>
      <c r="F851" s="17"/>
      <c r="G851" s="127"/>
      <c r="H851" s="39">
        <v>2018</v>
      </c>
      <c r="I851" s="39">
        <f t="shared" ref="I851:I863" si="64">J851+K851+L851+M851</f>
        <v>32</v>
      </c>
      <c r="J851" s="39">
        <v>0</v>
      </c>
      <c r="K851" s="39">
        <f t="shared" ref="K851:L857" si="65">K800+K817+K834</f>
        <v>0</v>
      </c>
      <c r="L851" s="39">
        <f t="shared" si="65"/>
        <v>32</v>
      </c>
      <c r="M851" s="39">
        <v>0</v>
      </c>
    </row>
    <row r="852" spans="2:13" ht="16.5" thickBot="1" x14ac:dyDescent="0.3">
      <c r="B852" s="126"/>
      <c r="C852" s="17"/>
      <c r="D852" s="17"/>
      <c r="E852" s="17"/>
      <c r="F852" s="17"/>
      <c r="G852" s="127"/>
      <c r="H852" s="39">
        <v>2019</v>
      </c>
      <c r="I852" s="39">
        <f t="shared" si="64"/>
        <v>30</v>
      </c>
      <c r="J852" s="39">
        <v>0</v>
      </c>
      <c r="K852" s="39">
        <f t="shared" si="65"/>
        <v>0</v>
      </c>
      <c r="L852" s="39">
        <f t="shared" si="65"/>
        <v>30</v>
      </c>
      <c r="M852" s="39">
        <v>0</v>
      </c>
    </row>
    <row r="853" spans="2:13" ht="16.5" thickBot="1" x14ac:dyDescent="0.3">
      <c r="B853" s="126"/>
      <c r="C853" s="17"/>
      <c r="D853" s="17"/>
      <c r="E853" s="17"/>
      <c r="F853" s="17"/>
      <c r="G853" s="127"/>
      <c r="H853" s="39">
        <v>2020</v>
      </c>
      <c r="I853" s="39">
        <f t="shared" si="64"/>
        <v>30</v>
      </c>
      <c r="J853" s="39">
        <v>0</v>
      </c>
      <c r="K853" s="39">
        <f t="shared" si="65"/>
        <v>0</v>
      </c>
      <c r="L853" s="39">
        <f t="shared" si="65"/>
        <v>30</v>
      </c>
      <c r="M853" s="39">
        <v>0</v>
      </c>
    </row>
    <row r="854" spans="2:13" ht="16.5" thickBot="1" x14ac:dyDescent="0.3">
      <c r="B854" s="126"/>
      <c r="C854" s="17"/>
      <c r="D854" s="17"/>
      <c r="E854" s="17"/>
      <c r="F854" s="17"/>
      <c r="G854" s="127"/>
      <c r="H854" s="128">
        <v>2021</v>
      </c>
      <c r="I854" s="39">
        <f t="shared" si="64"/>
        <v>30</v>
      </c>
      <c r="J854" s="39">
        <v>0</v>
      </c>
      <c r="K854" s="39">
        <f t="shared" si="65"/>
        <v>0</v>
      </c>
      <c r="L854" s="39">
        <f t="shared" si="65"/>
        <v>30</v>
      </c>
      <c r="M854" s="39">
        <v>0</v>
      </c>
    </row>
    <row r="855" spans="2:13" ht="16.5" thickBot="1" x14ac:dyDescent="0.3">
      <c r="B855" s="126"/>
      <c r="C855" s="17"/>
      <c r="D855" s="17"/>
      <c r="E855" s="17"/>
      <c r="F855" s="17"/>
      <c r="G855" s="127"/>
      <c r="H855" s="128">
        <v>2022</v>
      </c>
      <c r="I855" s="39">
        <f t="shared" si="64"/>
        <v>45</v>
      </c>
      <c r="J855" s="39">
        <v>0</v>
      </c>
      <c r="K855" s="39">
        <f t="shared" si="65"/>
        <v>0</v>
      </c>
      <c r="L855" s="39">
        <f t="shared" si="65"/>
        <v>45</v>
      </c>
      <c r="M855" s="39">
        <v>0</v>
      </c>
    </row>
    <row r="856" spans="2:13" ht="16.5" thickBot="1" x14ac:dyDescent="0.3">
      <c r="B856" s="126"/>
      <c r="C856" s="17"/>
      <c r="D856" s="17"/>
      <c r="E856" s="17"/>
      <c r="F856" s="17"/>
      <c r="G856" s="127"/>
      <c r="H856" s="128">
        <v>2023</v>
      </c>
      <c r="I856" s="361">
        <f t="shared" si="64"/>
        <v>45</v>
      </c>
      <c r="J856" s="361">
        <v>0</v>
      </c>
      <c r="K856" s="361">
        <f t="shared" si="65"/>
        <v>0</v>
      </c>
      <c r="L856" s="361">
        <f t="shared" si="65"/>
        <v>45</v>
      </c>
      <c r="M856" s="361">
        <v>0</v>
      </c>
    </row>
    <row r="857" spans="2:13" ht="16.5" thickBot="1" x14ac:dyDescent="0.3">
      <c r="B857" s="126"/>
      <c r="C857" s="17"/>
      <c r="D857" s="17"/>
      <c r="E857" s="17"/>
      <c r="F857" s="17"/>
      <c r="G857" s="127"/>
      <c r="H857" s="128">
        <v>2024</v>
      </c>
      <c r="I857" s="39">
        <f t="shared" si="64"/>
        <v>45</v>
      </c>
      <c r="J857" s="39">
        <v>0</v>
      </c>
      <c r="K857" s="39">
        <f t="shared" si="65"/>
        <v>0</v>
      </c>
      <c r="L857" s="39">
        <f t="shared" si="65"/>
        <v>45</v>
      </c>
      <c r="M857" s="39">
        <v>0</v>
      </c>
    </row>
    <row r="858" spans="2:13" ht="16.5" thickBot="1" x14ac:dyDescent="0.3">
      <c r="B858" s="126"/>
      <c r="C858" s="17"/>
      <c r="D858" s="17"/>
      <c r="E858" s="17"/>
      <c r="F858" s="17"/>
      <c r="G858" s="127"/>
      <c r="H858" s="39">
        <v>2025</v>
      </c>
      <c r="I858" s="39">
        <f t="shared" si="64"/>
        <v>45</v>
      </c>
      <c r="J858" s="39">
        <v>0</v>
      </c>
      <c r="K858" s="39">
        <f t="shared" ref="K858" si="66">K807+K824+K841</f>
        <v>0</v>
      </c>
      <c r="L858" s="39">
        <f t="shared" ref="L858" si="67">L807+L824+L841</f>
        <v>45</v>
      </c>
      <c r="M858" s="39">
        <v>0</v>
      </c>
    </row>
    <row r="859" spans="2:13" ht="16.5" thickBot="1" x14ac:dyDescent="0.3">
      <c r="B859" s="126"/>
      <c r="C859" s="17"/>
      <c r="D859" s="17"/>
      <c r="E859" s="17"/>
      <c r="F859" s="17"/>
      <c r="G859" s="127"/>
      <c r="H859" s="39">
        <v>2026</v>
      </c>
      <c r="I859" s="39">
        <f t="shared" si="64"/>
        <v>45</v>
      </c>
      <c r="J859" s="39">
        <v>0</v>
      </c>
      <c r="K859" s="39">
        <f t="shared" ref="K859" si="68">K808+K825+K842</f>
        <v>0</v>
      </c>
      <c r="L859" s="39">
        <f t="shared" ref="L859" si="69">L808+L825+L842</f>
        <v>45</v>
      </c>
      <c r="M859" s="39">
        <v>0</v>
      </c>
    </row>
    <row r="860" spans="2:13" ht="16.5" thickBot="1" x14ac:dyDescent="0.3">
      <c r="B860" s="126"/>
      <c r="C860" s="17"/>
      <c r="D860" s="17"/>
      <c r="E860" s="17"/>
      <c r="F860" s="17"/>
      <c r="G860" s="127"/>
      <c r="H860" s="39">
        <v>2027</v>
      </c>
      <c r="I860" s="39">
        <f t="shared" si="64"/>
        <v>45</v>
      </c>
      <c r="J860" s="39">
        <v>0</v>
      </c>
      <c r="K860" s="39">
        <f t="shared" ref="K860" si="70">K809+K826+K843</f>
        <v>0</v>
      </c>
      <c r="L860" s="39">
        <f t="shared" ref="L860" si="71">L809+L826+L843</f>
        <v>45</v>
      </c>
      <c r="M860" s="39">
        <v>0</v>
      </c>
    </row>
    <row r="861" spans="2:13" ht="16.5" thickBot="1" x14ac:dyDescent="0.3">
      <c r="B861" s="126"/>
      <c r="C861" s="17"/>
      <c r="D861" s="17"/>
      <c r="E861" s="17"/>
      <c r="F861" s="17"/>
      <c r="G861" s="127"/>
      <c r="H861" s="39">
        <v>2028</v>
      </c>
      <c r="I861" s="39">
        <f t="shared" si="64"/>
        <v>45</v>
      </c>
      <c r="J861" s="39">
        <v>0</v>
      </c>
      <c r="K861" s="39">
        <f t="shared" ref="K861" si="72">K810+K827+K844</f>
        <v>0</v>
      </c>
      <c r="L861" s="39">
        <f t="shared" ref="L861" si="73">L810+L827+L844</f>
        <v>45</v>
      </c>
      <c r="M861" s="39">
        <v>0</v>
      </c>
    </row>
    <row r="862" spans="2:13" ht="16.5" thickBot="1" x14ac:dyDescent="0.3">
      <c r="B862" s="126"/>
      <c r="C862" s="17"/>
      <c r="D862" s="17"/>
      <c r="E862" s="17"/>
      <c r="F862" s="17"/>
      <c r="G862" s="127"/>
      <c r="H862" s="39">
        <v>2029</v>
      </c>
      <c r="I862" s="39">
        <f t="shared" si="64"/>
        <v>45</v>
      </c>
      <c r="J862" s="39">
        <v>0</v>
      </c>
      <c r="K862" s="39">
        <f t="shared" ref="K862" si="74">K811+K828+K845</f>
        <v>0</v>
      </c>
      <c r="L862" s="39">
        <f t="shared" ref="L862" si="75">L811+L828+L845</f>
        <v>45</v>
      </c>
      <c r="M862" s="39">
        <v>0</v>
      </c>
    </row>
    <row r="863" spans="2:13" ht="16.5" thickBot="1" x14ac:dyDescent="0.3">
      <c r="B863" s="126"/>
      <c r="C863" s="17"/>
      <c r="D863" s="17"/>
      <c r="E863" s="17"/>
      <c r="F863" s="17"/>
      <c r="G863" s="127"/>
      <c r="H863" s="39">
        <v>2030</v>
      </c>
      <c r="I863" s="39">
        <f t="shared" si="64"/>
        <v>45</v>
      </c>
      <c r="J863" s="39">
        <v>0</v>
      </c>
      <c r="K863" s="39">
        <f t="shared" ref="K863" si="76">K812+K829+K846</f>
        <v>0</v>
      </c>
      <c r="L863" s="39">
        <f t="shared" ref="L863" si="77">L812+L829+L846</f>
        <v>45</v>
      </c>
      <c r="M863" s="39">
        <v>0</v>
      </c>
    </row>
    <row r="864" spans="2:13" ht="16.5" thickBot="1" x14ac:dyDescent="0.3">
      <c r="B864" s="126"/>
      <c r="C864" s="471" t="s">
        <v>53</v>
      </c>
      <c r="D864" s="471"/>
      <c r="E864" s="471"/>
      <c r="F864" s="471"/>
      <c r="G864" s="127"/>
      <c r="H864" s="39">
        <v>2014</v>
      </c>
      <c r="I864" s="112">
        <v>116865.1</v>
      </c>
      <c r="J864" s="39">
        <v>400</v>
      </c>
      <c r="K864" s="112">
        <v>86635.6</v>
      </c>
      <c r="L864" s="112">
        <v>29829.5</v>
      </c>
      <c r="M864" s="39">
        <v>0</v>
      </c>
    </row>
    <row r="865" spans="2:13" ht="16.5" thickBot="1" x14ac:dyDescent="0.3">
      <c r="B865" s="126"/>
      <c r="C865" s="17"/>
      <c r="D865" s="17"/>
      <c r="E865" s="17"/>
      <c r="F865" s="17"/>
      <c r="G865" s="127"/>
      <c r="H865" s="39">
        <v>2015</v>
      </c>
      <c r="I865" s="112">
        <v>123354.5</v>
      </c>
      <c r="J865" s="112">
        <v>1610</v>
      </c>
      <c r="K865" s="112">
        <v>93269.6</v>
      </c>
      <c r="L865" s="112">
        <v>28474.9</v>
      </c>
      <c r="M865" s="39">
        <v>0</v>
      </c>
    </row>
    <row r="866" spans="2:13" ht="16.5" thickBot="1" x14ac:dyDescent="0.3">
      <c r="B866" s="126"/>
      <c r="C866" s="17"/>
      <c r="D866" s="17"/>
      <c r="E866" s="17"/>
      <c r="F866" s="17"/>
      <c r="G866" s="127"/>
      <c r="H866" s="39">
        <v>2016</v>
      </c>
      <c r="I866" s="112">
        <v>224448.1</v>
      </c>
      <c r="J866" s="39">
        <v>0</v>
      </c>
      <c r="K866" s="112">
        <v>190275.5</v>
      </c>
      <c r="L866" s="112">
        <v>34172.6</v>
      </c>
      <c r="M866" s="39">
        <v>0</v>
      </c>
    </row>
    <row r="867" spans="2:13" ht="16.5" thickBot="1" x14ac:dyDescent="0.3">
      <c r="B867" s="126"/>
      <c r="C867" s="17"/>
      <c r="D867" s="17"/>
      <c r="E867" s="17"/>
      <c r="F867" s="17"/>
      <c r="G867" s="127"/>
      <c r="H867" s="39">
        <v>2017</v>
      </c>
      <c r="I867" s="112">
        <v>685005.7</v>
      </c>
      <c r="J867" s="39">
        <v>0</v>
      </c>
      <c r="K867" s="112">
        <v>605137.30000000005</v>
      </c>
      <c r="L867" s="112">
        <v>79868.399999999994</v>
      </c>
      <c r="M867" s="39">
        <v>0</v>
      </c>
    </row>
    <row r="868" spans="2:13" ht="16.5" thickBot="1" x14ac:dyDescent="0.3">
      <c r="B868" s="126"/>
      <c r="C868" s="17"/>
      <c r="D868" s="17"/>
      <c r="E868" s="17"/>
      <c r="F868" s="17"/>
      <c r="G868" s="127"/>
      <c r="H868" s="39">
        <v>2018</v>
      </c>
      <c r="I868" s="112">
        <f t="shared" ref="I868:I880" si="78">J868+K868+L868+M868</f>
        <v>354929.88563000003</v>
      </c>
      <c r="J868" s="39">
        <v>0</v>
      </c>
      <c r="K868" s="112">
        <f t="shared" ref="K868:L874" si="79">K397+K466+K512+K598+K736+K782+K851</f>
        <v>271581.17747</v>
      </c>
      <c r="L868" s="112">
        <f t="shared" si="79"/>
        <v>83348.708160000009</v>
      </c>
      <c r="M868" s="39">
        <v>0</v>
      </c>
    </row>
    <row r="869" spans="2:13" ht="16.5" thickBot="1" x14ac:dyDescent="0.3">
      <c r="B869" s="126"/>
      <c r="C869" s="17"/>
      <c r="D869" s="17"/>
      <c r="E869" s="17"/>
      <c r="F869" s="17"/>
      <c r="G869" s="127"/>
      <c r="H869" s="39">
        <v>2019</v>
      </c>
      <c r="I869" s="112">
        <f t="shared" si="78"/>
        <v>161684.20000000001</v>
      </c>
      <c r="J869" s="112">
        <f>J398</f>
        <v>2730</v>
      </c>
      <c r="K869" s="112">
        <f t="shared" si="79"/>
        <v>105173.50000000001</v>
      </c>
      <c r="L869" s="112">
        <f t="shared" si="79"/>
        <v>53780.7</v>
      </c>
      <c r="M869" s="39">
        <v>0</v>
      </c>
    </row>
    <row r="870" spans="2:13" ht="16.5" thickBot="1" x14ac:dyDescent="0.3">
      <c r="B870" s="126"/>
      <c r="C870" s="17"/>
      <c r="D870" s="17"/>
      <c r="E870" s="17"/>
      <c r="F870" s="17"/>
      <c r="G870" s="127"/>
      <c r="H870" s="113">
        <v>2020</v>
      </c>
      <c r="I870" s="112">
        <f t="shared" si="78"/>
        <v>150160.99660000001</v>
      </c>
      <c r="J870" s="112">
        <f t="shared" ref="J870:J880" si="80">J399+J468+J514+J600+J738+J784+J853</f>
        <v>4504.6000000000004</v>
      </c>
      <c r="K870" s="112">
        <f t="shared" si="79"/>
        <v>105537</v>
      </c>
      <c r="L870" s="112">
        <f t="shared" si="79"/>
        <v>40119.3966</v>
      </c>
      <c r="M870" s="39">
        <v>0</v>
      </c>
    </row>
    <row r="871" spans="2:13" ht="16.5" thickBot="1" x14ac:dyDescent="0.3">
      <c r="B871" s="126"/>
      <c r="C871" s="17"/>
      <c r="D871" s="17"/>
      <c r="E871" s="17"/>
      <c r="F871" s="17"/>
      <c r="G871" s="127"/>
      <c r="H871" s="128">
        <v>2021</v>
      </c>
      <c r="I871" s="112">
        <f t="shared" si="78"/>
        <v>173316</v>
      </c>
      <c r="J871" s="112">
        <f t="shared" si="80"/>
        <v>12591.7</v>
      </c>
      <c r="K871" s="112">
        <f t="shared" si="79"/>
        <v>113130.20000000001</v>
      </c>
      <c r="L871" s="112">
        <f t="shared" si="79"/>
        <v>47594.1</v>
      </c>
      <c r="M871" s="39">
        <v>0</v>
      </c>
    </row>
    <row r="872" spans="2:13" ht="16.5" thickBot="1" x14ac:dyDescent="0.3">
      <c r="B872" s="126"/>
      <c r="C872" s="17"/>
      <c r="D872" s="17"/>
      <c r="E872" s="17"/>
      <c r="F872" s="17"/>
      <c r="G872" s="127"/>
      <c r="H872" s="128">
        <v>2022</v>
      </c>
      <c r="I872" s="112">
        <f t="shared" si="78"/>
        <v>281480.09999999998</v>
      </c>
      <c r="J872" s="112">
        <f t="shared" si="80"/>
        <v>91173.7</v>
      </c>
      <c r="K872" s="112">
        <f t="shared" si="79"/>
        <v>139064.1</v>
      </c>
      <c r="L872" s="112">
        <f t="shared" si="79"/>
        <v>51242.299999999996</v>
      </c>
      <c r="M872" s="39">
        <v>0</v>
      </c>
    </row>
    <row r="873" spans="2:13" ht="16.5" thickBot="1" x14ac:dyDescent="0.3">
      <c r="B873" s="126"/>
      <c r="C873" s="17"/>
      <c r="D873" s="17"/>
      <c r="E873" s="17"/>
      <c r="F873" s="17"/>
      <c r="G873" s="127"/>
      <c r="H873" s="128">
        <v>2023</v>
      </c>
      <c r="I873" s="338">
        <f t="shared" si="78"/>
        <v>223183.3</v>
      </c>
      <c r="J873" s="338">
        <f t="shared" si="80"/>
        <v>68327.399999999994</v>
      </c>
      <c r="K873" s="338">
        <f t="shared" si="79"/>
        <v>116031.9</v>
      </c>
      <c r="L873" s="338">
        <f t="shared" si="79"/>
        <v>38824.000000000007</v>
      </c>
      <c r="M873" s="39">
        <v>0</v>
      </c>
    </row>
    <row r="874" spans="2:13" ht="16.5" thickBot="1" x14ac:dyDescent="0.3">
      <c r="B874" s="126"/>
      <c r="C874" s="17"/>
      <c r="D874" s="17"/>
      <c r="E874" s="17"/>
      <c r="F874" s="17"/>
      <c r="G874" s="127"/>
      <c r="H874" s="128">
        <v>2024</v>
      </c>
      <c r="I874" s="338">
        <f t="shared" si="78"/>
        <v>151207.29999999999</v>
      </c>
      <c r="J874" s="338">
        <f t="shared" si="80"/>
        <v>12673.8</v>
      </c>
      <c r="K874" s="338">
        <f t="shared" si="79"/>
        <v>101643.2</v>
      </c>
      <c r="L874" s="338">
        <f t="shared" si="79"/>
        <v>36890.300000000003</v>
      </c>
      <c r="M874" s="39">
        <v>0</v>
      </c>
    </row>
    <row r="875" spans="2:13" ht="16.5" thickBot="1" x14ac:dyDescent="0.3">
      <c r="B875" s="126"/>
      <c r="C875" s="17"/>
      <c r="D875" s="17"/>
      <c r="E875" s="17"/>
      <c r="F875" s="17"/>
      <c r="G875" s="127"/>
      <c r="H875" s="128">
        <v>2025</v>
      </c>
      <c r="I875" s="338">
        <f>J875+K875+L875+M875</f>
        <v>149604.5</v>
      </c>
      <c r="J875" s="338">
        <f t="shared" si="80"/>
        <v>12779.8</v>
      </c>
      <c r="K875" s="338">
        <f t="shared" ref="K875:K880" si="81">K404+K473+K519+K743+K789+K858</f>
        <v>101495.49999999999</v>
      </c>
      <c r="L875" s="338">
        <f t="shared" ref="L875:L880" si="82">L404+L473+L605+L519+L743+L789+L858</f>
        <v>35329.200000000004</v>
      </c>
      <c r="M875" s="39">
        <v>0</v>
      </c>
    </row>
    <row r="876" spans="2:13" ht="16.5" thickBot="1" x14ac:dyDescent="0.3">
      <c r="B876" s="126"/>
      <c r="C876" s="17"/>
      <c r="D876" s="17"/>
      <c r="E876" s="17"/>
      <c r="F876" s="17"/>
      <c r="G876" s="127"/>
      <c r="H876" s="128">
        <v>2026</v>
      </c>
      <c r="I876" s="112">
        <f>J876+K876+L876+M876</f>
        <v>149604.5</v>
      </c>
      <c r="J876" s="112">
        <f t="shared" si="80"/>
        <v>12779.8</v>
      </c>
      <c r="K876" s="112">
        <f t="shared" si="81"/>
        <v>101495.49999999999</v>
      </c>
      <c r="L876" s="112">
        <f t="shared" si="82"/>
        <v>35329.200000000004</v>
      </c>
      <c r="M876" s="39">
        <v>0</v>
      </c>
    </row>
    <row r="877" spans="2:13" ht="16.5" thickBot="1" x14ac:dyDescent="0.3">
      <c r="B877" s="126"/>
      <c r="C877" s="17"/>
      <c r="D877" s="17"/>
      <c r="E877" s="17"/>
      <c r="F877" s="17"/>
      <c r="G877" s="127"/>
      <c r="H877" s="128">
        <v>2027</v>
      </c>
      <c r="I877" s="112">
        <f t="shared" si="78"/>
        <v>149604.5</v>
      </c>
      <c r="J877" s="112">
        <f t="shared" si="80"/>
        <v>12779.8</v>
      </c>
      <c r="K877" s="112">
        <f t="shared" si="81"/>
        <v>101495.49999999999</v>
      </c>
      <c r="L877" s="112">
        <f t="shared" si="82"/>
        <v>35329.200000000004</v>
      </c>
      <c r="M877" s="39">
        <v>0</v>
      </c>
    </row>
    <row r="878" spans="2:13" ht="16.5" thickBot="1" x14ac:dyDescent="0.3">
      <c r="B878" s="126"/>
      <c r="C878" s="17"/>
      <c r="D878" s="17"/>
      <c r="E878" s="17"/>
      <c r="F878" s="17"/>
      <c r="G878" s="127"/>
      <c r="H878" s="128">
        <v>2028</v>
      </c>
      <c r="I878" s="112">
        <f t="shared" si="78"/>
        <v>149604.5</v>
      </c>
      <c r="J878" s="112">
        <f t="shared" si="80"/>
        <v>12779.8</v>
      </c>
      <c r="K878" s="112">
        <f t="shared" si="81"/>
        <v>101495.49999999999</v>
      </c>
      <c r="L878" s="112">
        <f t="shared" si="82"/>
        <v>35329.200000000004</v>
      </c>
      <c r="M878" s="39">
        <v>0</v>
      </c>
    </row>
    <row r="879" spans="2:13" ht="16.5" thickBot="1" x14ac:dyDescent="0.3">
      <c r="B879" s="126"/>
      <c r="C879" s="17"/>
      <c r="D879" s="17"/>
      <c r="E879" s="17"/>
      <c r="F879" s="17"/>
      <c r="G879" s="127"/>
      <c r="H879" s="128">
        <v>2029</v>
      </c>
      <c r="I879" s="112">
        <f t="shared" si="78"/>
        <v>149604.5</v>
      </c>
      <c r="J879" s="112">
        <f t="shared" si="80"/>
        <v>12779.8</v>
      </c>
      <c r="K879" s="112">
        <f t="shared" si="81"/>
        <v>101495.49999999999</v>
      </c>
      <c r="L879" s="112">
        <f t="shared" si="82"/>
        <v>35329.200000000004</v>
      </c>
      <c r="M879" s="39">
        <v>0</v>
      </c>
    </row>
    <row r="880" spans="2:13" ht="16.5" thickBot="1" x14ac:dyDescent="0.3">
      <c r="B880" s="126"/>
      <c r="C880" s="17"/>
      <c r="D880" s="17"/>
      <c r="E880" s="17"/>
      <c r="F880" s="17"/>
      <c r="G880" s="127"/>
      <c r="H880" s="128">
        <v>2030</v>
      </c>
      <c r="I880" s="112">
        <f t="shared" si="78"/>
        <v>149604.5</v>
      </c>
      <c r="J880" s="112">
        <f t="shared" si="80"/>
        <v>12779.8</v>
      </c>
      <c r="K880" s="112">
        <f t="shared" si="81"/>
        <v>101495.49999999999</v>
      </c>
      <c r="L880" s="112">
        <f t="shared" si="82"/>
        <v>35329.200000000004</v>
      </c>
      <c r="M880" s="39">
        <v>0</v>
      </c>
    </row>
    <row r="881" spans="2:13" ht="31.5" customHeight="1" thickBot="1" x14ac:dyDescent="0.3">
      <c r="B881" s="456" t="s">
        <v>177</v>
      </c>
      <c r="C881" s="456"/>
      <c r="D881" s="456"/>
      <c r="E881" s="456"/>
      <c r="F881" s="456"/>
      <c r="G881" s="456"/>
      <c r="H881" s="456"/>
      <c r="I881" s="456"/>
      <c r="J881" s="456"/>
      <c r="K881" s="456"/>
      <c r="L881" s="456"/>
      <c r="M881" s="456"/>
    </row>
    <row r="882" spans="2:13" ht="24" customHeight="1" thickBot="1" x14ac:dyDescent="0.3">
      <c r="B882" s="377">
        <v>1</v>
      </c>
      <c r="C882" s="396" t="s">
        <v>178</v>
      </c>
      <c r="D882" s="396" t="s">
        <v>20</v>
      </c>
      <c r="E882" s="396" t="s">
        <v>179</v>
      </c>
      <c r="F882" s="472" t="s">
        <v>39</v>
      </c>
      <c r="G882" s="18"/>
      <c r="H882" s="6">
        <v>2014</v>
      </c>
      <c r="I882" s="6">
        <v>4</v>
      </c>
      <c r="J882" s="6"/>
      <c r="K882" s="6"/>
      <c r="L882" s="6">
        <v>4</v>
      </c>
      <c r="M882" s="6"/>
    </row>
    <row r="883" spans="2:13" ht="15.75" thickBot="1" x14ac:dyDescent="0.3">
      <c r="B883" s="457"/>
      <c r="C883" s="394"/>
      <c r="D883" s="394"/>
      <c r="E883" s="394"/>
      <c r="F883" s="473"/>
      <c r="G883" s="18">
        <v>80</v>
      </c>
      <c r="H883" s="6">
        <v>2015</v>
      </c>
      <c r="I883" s="6">
        <v>4</v>
      </c>
      <c r="J883" s="6"/>
      <c r="K883" s="6"/>
      <c r="L883" s="6">
        <v>4</v>
      </c>
      <c r="M883" s="6"/>
    </row>
    <row r="884" spans="2:13" ht="15.75" thickBot="1" x14ac:dyDescent="0.3">
      <c r="B884" s="457"/>
      <c r="C884" s="394"/>
      <c r="D884" s="394"/>
      <c r="E884" s="394"/>
      <c r="F884" s="473"/>
      <c r="G884" s="18">
        <v>82</v>
      </c>
      <c r="H884" s="6">
        <v>2016</v>
      </c>
      <c r="I884" s="6">
        <v>4</v>
      </c>
      <c r="J884" s="6"/>
      <c r="K884" s="6"/>
      <c r="L884" s="6">
        <v>4</v>
      </c>
      <c r="M884" s="6"/>
    </row>
    <row r="885" spans="2:13" ht="15.75" thickBot="1" x14ac:dyDescent="0.3">
      <c r="B885" s="457"/>
      <c r="C885" s="394"/>
      <c r="D885" s="394"/>
      <c r="E885" s="394"/>
      <c r="F885" s="473"/>
      <c r="G885" s="18">
        <v>83</v>
      </c>
      <c r="H885" s="6">
        <v>2017</v>
      </c>
      <c r="I885" s="6">
        <v>4</v>
      </c>
      <c r="J885" s="6"/>
      <c r="K885" s="6"/>
      <c r="L885" s="6">
        <v>4</v>
      </c>
      <c r="M885" s="6"/>
    </row>
    <row r="886" spans="2:13" ht="15.75" thickBot="1" x14ac:dyDescent="0.3">
      <c r="B886" s="457"/>
      <c r="C886" s="394"/>
      <c r="D886" s="394"/>
      <c r="E886" s="394"/>
      <c r="F886" s="473"/>
      <c r="G886" s="18">
        <v>83</v>
      </c>
      <c r="H886" s="6">
        <v>2018</v>
      </c>
      <c r="I886" s="6">
        <f t="shared" ref="I886:I935" si="83">J886+K886+L886+M886</f>
        <v>4</v>
      </c>
      <c r="J886" s="6"/>
      <c r="K886" s="6"/>
      <c r="L886" s="6">
        <v>4</v>
      </c>
      <c r="M886" s="6"/>
    </row>
    <row r="887" spans="2:13" ht="15.75" thickBot="1" x14ac:dyDescent="0.3">
      <c r="B887" s="457"/>
      <c r="C887" s="394"/>
      <c r="D887" s="394"/>
      <c r="E887" s="394"/>
      <c r="F887" s="473"/>
      <c r="G887" s="18">
        <v>83</v>
      </c>
      <c r="H887" s="6">
        <v>2019</v>
      </c>
      <c r="I887" s="6">
        <f t="shared" si="83"/>
        <v>4</v>
      </c>
      <c r="J887" s="6"/>
      <c r="K887" s="6"/>
      <c r="L887" s="6">
        <v>4</v>
      </c>
      <c r="M887" s="6"/>
    </row>
    <row r="888" spans="2:13" ht="15.75" thickBot="1" x14ac:dyDescent="0.3">
      <c r="B888" s="457"/>
      <c r="C888" s="394"/>
      <c r="D888" s="394"/>
      <c r="E888" s="394"/>
      <c r="F888" s="473"/>
      <c r="G888" s="18">
        <v>83</v>
      </c>
      <c r="H888" s="6">
        <v>2020</v>
      </c>
      <c r="I888" s="6">
        <f t="shared" si="83"/>
        <v>4</v>
      </c>
      <c r="J888" s="6"/>
      <c r="K888" s="6"/>
      <c r="L888" s="6">
        <v>4</v>
      </c>
      <c r="M888" s="6"/>
    </row>
    <row r="889" spans="2:13" ht="15.75" thickBot="1" x14ac:dyDescent="0.3">
      <c r="B889" s="457"/>
      <c r="C889" s="394"/>
      <c r="D889" s="394"/>
      <c r="E889" s="394"/>
      <c r="F889" s="473"/>
      <c r="G889" s="18">
        <v>83</v>
      </c>
      <c r="H889" s="6">
        <v>2021</v>
      </c>
      <c r="I889" s="6">
        <f t="shared" si="83"/>
        <v>4</v>
      </c>
      <c r="J889" s="6"/>
      <c r="K889" s="6"/>
      <c r="L889" s="39">
        <v>4</v>
      </c>
      <c r="M889" s="101"/>
    </row>
    <row r="890" spans="2:13" ht="15.75" thickBot="1" x14ac:dyDescent="0.3">
      <c r="B890" s="457"/>
      <c r="C890" s="394"/>
      <c r="D890" s="394"/>
      <c r="E890" s="394"/>
      <c r="F890" s="473"/>
      <c r="G890" s="18">
        <v>83</v>
      </c>
      <c r="H890" s="6">
        <v>2022</v>
      </c>
      <c r="I890" s="6">
        <f t="shared" si="83"/>
        <v>4</v>
      </c>
      <c r="J890" s="6"/>
      <c r="K890" s="6"/>
      <c r="L890" s="6">
        <v>4</v>
      </c>
      <c r="M890" s="101"/>
    </row>
    <row r="891" spans="2:13" ht="15.75" thickBot="1" x14ac:dyDescent="0.3">
      <c r="B891" s="457"/>
      <c r="C891" s="394"/>
      <c r="D891" s="394"/>
      <c r="E891" s="394"/>
      <c r="F891" s="473"/>
      <c r="G891" s="18">
        <v>83</v>
      </c>
      <c r="H891" s="6">
        <v>2023</v>
      </c>
      <c r="I891" s="6">
        <f t="shared" si="83"/>
        <v>4</v>
      </c>
      <c r="J891" s="6"/>
      <c r="K891" s="6"/>
      <c r="L891" s="6">
        <v>4</v>
      </c>
      <c r="M891" s="101"/>
    </row>
    <row r="892" spans="2:13" ht="15.75" thickBot="1" x14ac:dyDescent="0.3">
      <c r="B892" s="457"/>
      <c r="C892" s="394"/>
      <c r="D892" s="394"/>
      <c r="E892" s="394"/>
      <c r="F892" s="473"/>
      <c r="G892" s="18">
        <v>83</v>
      </c>
      <c r="H892" s="6">
        <v>2024</v>
      </c>
      <c r="I892" s="6">
        <f t="shared" si="83"/>
        <v>4</v>
      </c>
      <c r="J892" s="6"/>
      <c r="K892" s="6"/>
      <c r="L892" s="6">
        <v>4</v>
      </c>
      <c r="M892" s="101"/>
    </row>
    <row r="893" spans="2:13" ht="15.75" thickBot="1" x14ac:dyDescent="0.3">
      <c r="B893" s="457"/>
      <c r="C893" s="394"/>
      <c r="D893" s="394"/>
      <c r="E893" s="394"/>
      <c r="F893" s="473"/>
      <c r="G893" s="211">
        <v>83</v>
      </c>
      <c r="H893" s="219">
        <v>2025</v>
      </c>
      <c r="I893" s="219">
        <f t="shared" si="83"/>
        <v>4</v>
      </c>
      <c r="J893" s="219"/>
      <c r="K893" s="219"/>
      <c r="L893" s="219">
        <v>4</v>
      </c>
      <c r="M893" s="101"/>
    </row>
    <row r="894" spans="2:13" ht="15.75" thickBot="1" x14ac:dyDescent="0.3">
      <c r="B894" s="457"/>
      <c r="C894" s="394"/>
      <c r="D894" s="394"/>
      <c r="E894" s="394"/>
      <c r="F894" s="473"/>
      <c r="G894" s="211">
        <v>83</v>
      </c>
      <c r="H894" s="219">
        <v>2026</v>
      </c>
      <c r="I894" s="219">
        <f t="shared" si="83"/>
        <v>4</v>
      </c>
      <c r="J894" s="219"/>
      <c r="K894" s="219"/>
      <c r="L894" s="219">
        <v>4</v>
      </c>
      <c r="M894" s="101"/>
    </row>
    <row r="895" spans="2:13" ht="15.75" thickBot="1" x14ac:dyDescent="0.3">
      <c r="B895" s="457"/>
      <c r="C895" s="394"/>
      <c r="D895" s="394"/>
      <c r="E895" s="394"/>
      <c r="F895" s="473"/>
      <c r="G895" s="211">
        <v>83</v>
      </c>
      <c r="H895" s="219">
        <v>2027</v>
      </c>
      <c r="I895" s="219">
        <f t="shared" si="83"/>
        <v>4</v>
      </c>
      <c r="J895" s="219"/>
      <c r="K895" s="219"/>
      <c r="L895" s="219">
        <v>4</v>
      </c>
      <c r="M895" s="101"/>
    </row>
    <row r="896" spans="2:13" ht="15.75" thickBot="1" x14ac:dyDescent="0.3">
      <c r="B896" s="457"/>
      <c r="C896" s="394"/>
      <c r="D896" s="394"/>
      <c r="E896" s="394"/>
      <c r="F896" s="473"/>
      <c r="G896" s="211">
        <v>83</v>
      </c>
      <c r="H896" s="219">
        <v>2028</v>
      </c>
      <c r="I896" s="219">
        <f t="shared" si="83"/>
        <v>4</v>
      </c>
      <c r="J896" s="219"/>
      <c r="K896" s="219"/>
      <c r="L896" s="219">
        <v>4</v>
      </c>
      <c r="M896" s="101"/>
    </row>
    <row r="897" spans="2:13" ht="15.75" thickBot="1" x14ac:dyDescent="0.3">
      <c r="B897" s="457"/>
      <c r="C897" s="394"/>
      <c r="D897" s="394"/>
      <c r="E897" s="394"/>
      <c r="F897" s="473"/>
      <c r="G897" s="211">
        <v>83</v>
      </c>
      <c r="H897" s="219">
        <v>2029</v>
      </c>
      <c r="I897" s="219">
        <f t="shared" si="83"/>
        <v>4</v>
      </c>
      <c r="J897" s="219"/>
      <c r="K897" s="219"/>
      <c r="L897" s="219">
        <v>4</v>
      </c>
      <c r="M897" s="101"/>
    </row>
    <row r="898" spans="2:13" ht="15.75" thickBot="1" x14ac:dyDescent="0.3">
      <c r="B898" s="378"/>
      <c r="C898" s="397"/>
      <c r="D898" s="397"/>
      <c r="E898" s="397"/>
      <c r="F898" s="474"/>
      <c r="G898" s="211">
        <v>83</v>
      </c>
      <c r="H898" s="219">
        <v>2030</v>
      </c>
      <c r="I898" s="219">
        <f t="shared" si="83"/>
        <v>4</v>
      </c>
      <c r="J898" s="219"/>
      <c r="K898" s="219"/>
      <c r="L898" s="219">
        <v>4</v>
      </c>
      <c r="M898" s="101"/>
    </row>
    <row r="899" spans="2:13" ht="18.75" customHeight="1" thickBot="1" x14ac:dyDescent="0.3">
      <c r="B899" s="377">
        <v>2</v>
      </c>
      <c r="C899" s="396" t="s">
        <v>180</v>
      </c>
      <c r="D899" s="396" t="s">
        <v>181</v>
      </c>
      <c r="E899" s="396" t="s">
        <v>182</v>
      </c>
      <c r="F899" s="472" t="s">
        <v>39</v>
      </c>
      <c r="G899" s="18">
        <v>54</v>
      </c>
      <c r="H899" s="6">
        <v>2014</v>
      </c>
      <c r="I899" s="6">
        <f t="shared" si="83"/>
        <v>1.8</v>
      </c>
      <c r="J899" s="6"/>
      <c r="K899" s="6"/>
      <c r="L899" s="6">
        <v>1.8</v>
      </c>
      <c r="M899" s="6"/>
    </row>
    <row r="900" spans="2:13" ht="15.75" thickBot="1" x14ac:dyDescent="0.3">
      <c r="B900" s="457"/>
      <c r="C900" s="394"/>
      <c r="D900" s="394"/>
      <c r="E900" s="394"/>
      <c r="F900" s="473"/>
      <c r="G900" s="18">
        <v>54</v>
      </c>
      <c r="H900" s="6">
        <v>2015</v>
      </c>
      <c r="I900" s="6">
        <f t="shared" si="83"/>
        <v>2</v>
      </c>
      <c r="J900" s="6"/>
      <c r="K900" s="6"/>
      <c r="L900" s="6">
        <v>2</v>
      </c>
      <c r="M900" s="6"/>
    </row>
    <row r="901" spans="2:13" ht="15.75" thickBot="1" x14ac:dyDescent="0.3">
      <c r="B901" s="457"/>
      <c r="C901" s="394"/>
      <c r="D901" s="394"/>
      <c r="E901" s="394"/>
      <c r="F901" s="473"/>
      <c r="G901" s="18">
        <v>54</v>
      </c>
      <c r="H901" s="6">
        <v>2016</v>
      </c>
      <c r="I901" s="6">
        <f t="shared" si="83"/>
        <v>2</v>
      </c>
      <c r="J901" s="6"/>
      <c r="K901" s="6"/>
      <c r="L901" s="6">
        <v>2</v>
      </c>
      <c r="M901" s="6"/>
    </row>
    <row r="902" spans="2:13" ht="15.75" thickBot="1" x14ac:dyDescent="0.3">
      <c r="B902" s="457"/>
      <c r="C902" s="394"/>
      <c r="D902" s="394"/>
      <c r="E902" s="394"/>
      <c r="F902" s="473"/>
      <c r="G902" s="18">
        <v>54</v>
      </c>
      <c r="H902" s="6">
        <v>2017</v>
      </c>
      <c r="I902" s="6">
        <f t="shared" si="83"/>
        <v>2</v>
      </c>
      <c r="J902" s="6"/>
      <c r="K902" s="6"/>
      <c r="L902" s="6">
        <v>2</v>
      </c>
      <c r="M902" s="6"/>
    </row>
    <row r="903" spans="2:13" ht="15.75" thickBot="1" x14ac:dyDescent="0.3">
      <c r="B903" s="457"/>
      <c r="C903" s="394"/>
      <c r="D903" s="394"/>
      <c r="E903" s="394"/>
      <c r="F903" s="473"/>
      <c r="G903" s="18">
        <v>56</v>
      </c>
      <c r="H903" s="6">
        <v>2018</v>
      </c>
      <c r="I903" s="6">
        <f t="shared" si="83"/>
        <v>2</v>
      </c>
      <c r="J903" s="6"/>
      <c r="K903" s="6"/>
      <c r="L903" s="6">
        <v>2</v>
      </c>
      <c r="M903" s="6"/>
    </row>
    <row r="904" spans="2:13" ht="15.75" thickBot="1" x14ac:dyDescent="0.3">
      <c r="B904" s="457"/>
      <c r="C904" s="394"/>
      <c r="D904" s="394"/>
      <c r="E904" s="394"/>
      <c r="F904" s="473"/>
      <c r="G904" s="18">
        <v>56</v>
      </c>
      <c r="H904" s="6">
        <v>2019</v>
      </c>
      <c r="I904" s="6">
        <f t="shared" si="83"/>
        <v>4.5</v>
      </c>
      <c r="J904" s="6"/>
      <c r="K904" s="6"/>
      <c r="L904" s="6">
        <f>2.5+2</f>
        <v>4.5</v>
      </c>
      <c r="M904" s="6"/>
    </row>
    <row r="905" spans="2:13" ht="15.75" thickBot="1" x14ac:dyDescent="0.3">
      <c r="B905" s="457"/>
      <c r="C905" s="394"/>
      <c r="D905" s="394"/>
      <c r="E905" s="394"/>
      <c r="F905" s="473"/>
      <c r="G905" s="18">
        <v>136</v>
      </c>
      <c r="H905" s="6">
        <v>2020</v>
      </c>
      <c r="I905" s="6">
        <f t="shared" si="83"/>
        <v>5</v>
      </c>
      <c r="J905" s="6"/>
      <c r="K905" s="6"/>
      <c r="L905" s="6">
        <v>5</v>
      </c>
      <c r="M905" s="6"/>
    </row>
    <row r="906" spans="2:13" ht="15.75" thickBot="1" x14ac:dyDescent="0.3">
      <c r="B906" s="457"/>
      <c r="C906" s="394"/>
      <c r="D906" s="394"/>
      <c r="E906" s="394"/>
      <c r="F906" s="473"/>
      <c r="G906" s="18">
        <v>56</v>
      </c>
      <c r="H906" s="6">
        <v>2021</v>
      </c>
      <c r="I906" s="6">
        <f t="shared" si="83"/>
        <v>6</v>
      </c>
      <c r="J906" s="6"/>
      <c r="K906" s="6"/>
      <c r="L906" s="6">
        <v>6</v>
      </c>
      <c r="M906" s="101"/>
    </row>
    <row r="907" spans="2:13" ht="15.75" thickBot="1" x14ac:dyDescent="0.3">
      <c r="B907" s="457"/>
      <c r="C907" s="394"/>
      <c r="D907" s="394"/>
      <c r="E907" s="394"/>
      <c r="F907" s="473"/>
      <c r="G907" s="18">
        <v>56</v>
      </c>
      <c r="H907" s="6">
        <v>2022</v>
      </c>
      <c r="I907" s="6">
        <f t="shared" si="83"/>
        <v>8</v>
      </c>
      <c r="J907" s="6"/>
      <c r="K907" s="6"/>
      <c r="L907" s="6">
        <v>8</v>
      </c>
      <c r="M907" s="101"/>
    </row>
    <row r="908" spans="2:13" ht="15.75" thickBot="1" x14ac:dyDescent="0.3">
      <c r="B908" s="457"/>
      <c r="C908" s="394"/>
      <c r="D908" s="394"/>
      <c r="E908" s="394"/>
      <c r="F908" s="473"/>
      <c r="G908" s="18">
        <v>56</v>
      </c>
      <c r="H908" s="6">
        <v>2023</v>
      </c>
      <c r="I908" s="6">
        <f t="shared" si="83"/>
        <v>8</v>
      </c>
      <c r="J908" s="6"/>
      <c r="K908" s="6"/>
      <c r="L908" s="6">
        <v>8</v>
      </c>
      <c r="M908" s="101"/>
    </row>
    <row r="909" spans="2:13" ht="15.75" thickBot="1" x14ac:dyDescent="0.3">
      <c r="B909" s="457"/>
      <c r="C909" s="394"/>
      <c r="D909" s="394"/>
      <c r="E909" s="394"/>
      <c r="F909" s="473"/>
      <c r="G909" s="18">
        <v>56</v>
      </c>
      <c r="H909" s="6">
        <v>2024</v>
      </c>
      <c r="I909" s="6">
        <f t="shared" si="83"/>
        <v>8</v>
      </c>
      <c r="J909" s="6"/>
      <c r="K909" s="6"/>
      <c r="L909" s="294">
        <v>8</v>
      </c>
      <c r="M909" s="101"/>
    </row>
    <row r="910" spans="2:13" ht="15.75" thickBot="1" x14ac:dyDescent="0.3">
      <c r="B910" s="457"/>
      <c r="C910" s="394"/>
      <c r="D910" s="394"/>
      <c r="E910" s="394"/>
      <c r="F910" s="473"/>
      <c r="G910" s="211">
        <v>56</v>
      </c>
      <c r="H910" s="219">
        <v>2025</v>
      </c>
      <c r="I910" s="219">
        <f t="shared" si="83"/>
        <v>8</v>
      </c>
      <c r="J910" s="219"/>
      <c r="K910" s="219"/>
      <c r="L910" s="294">
        <v>8</v>
      </c>
      <c r="M910" s="101"/>
    </row>
    <row r="911" spans="2:13" ht="15.75" thickBot="1" x14ac:dyDescent="0.3">
      <c r="B911" s="457"/>
      <c r="C911" s="394"/>
      <c r="D911" s="394"/>
      <c r="E911" s="394"/>
      <c r="F911" s="473"/>
      <c r="G911" s="211">
        <v>56</v>
      </c>
      <c r="H911" s="219">
        <v>2026</v>
      </c>
      <c r="I911" s="219">
        <f t="shared" si="83"/>
        <v>8</v>
      </c>
      <c r="J911" s="219"/>
      <c r="K911" s="219"/>
      <c r="L911" s="294">
        <v>8</v>
      </c>
      <c r="M911" s="101"/>
    </row>
    <row r="912" spans="2:13" ht="15.75" thickBot="1" x14ac:dyDescent="0.3">
      <c r="B912" s="457"/>
      <c r="C912" s="394"/>
      <c r="D912" s="394"/>
      <c r="E912" s="394"/>
      <c r="F912" s="473"/>
      <c r="G912" s="211">
        <v>56</v>
      </c>
      <c r="H912" s="219">
        <v>2027</v>
      </c>
      <c r="I912" s="219">
        <f t="shared" si="83"/>
        <v>8</v>
      </c>
      <c r="J912" s="219"/>
      <c r="K912" s="219"/>
      <c r="L912" s="294">
        <v>8</v>
      </c>
      <c r="M912" s="101"/>
    </row>
    <row r="913" spans="2:13" ht="15.75" thickBot="1" x14ac:dyDescent="0.3">
      <c r="B913" s="457"/>
      <c r="C913" s="394"/>
      <c r="D913" s="394"/>
      <c r="E913" s="394"/>
      <c r="F913" s="473"/>
      <c r="G913" s="211">
        <v>56</v>
      </c>
      <c r="H913" s="219">
        <v>2028</v>
      </c>
      <c r="I913" s="219">
        <f t="shared" si="83"/>
        <v>8</v>
      </c>
      <c r="J913" s="219"/>
      <c r="K913" s="219"/>
      <c r="L913" s="294">
        <v>8</v>
      </c>
      <c r="M913" s="101"/>
    </row>
    <row r="914" spans="2:13" ht="15.75" thickBot="1" x14ac:dyDescent="0.3">
      <c r="B914" s="457"/>
      <c r="C914" s="394"/>
      <c r="D914" s="394"/>
      <c r="E914" s="394"/>
      <c r="F914" s="473"/>
      <c r="G914" s="211">
        <v>56</v>
      </c>
      <c r="H914" s="219">
        <v>2029</v>
      </c>
      <c r="I914" s="219">
        <f t="shared" si="83"/>
        <v>8</v>
      </c>
      <c r="J914" s="219"/>
      <c r="K914" s="219"/>
      <c r="L914" s="294">
        <v>8</v>
      </c>
      <c r="M914" s="101"/>
    </row>
    <row r="915" spans="2:13" ht="15.75" thickBot="1" x14ac:dyDescent="0.3">
      <c r="B915" s="378"/>
      <c r="C915" s="397"/>
      <c r="D915" s="397"/>
      <c r="E915" s="397"/>
      <c r="F915" s="474"/>
      <c r="G915" s="211">
        <v>56</v>
      </c>
      <c r="H915" s="219">
        <v>2030</v>
      </c>
      <c r="I915" s="219">
        <f t="shared" si="83"/>
        <v>8</v>
      </c>
      <c r="J915" s="219"/>
      <c r="K915" s="219"/>
      <c r="L915" s="294">
        <v>8</v>
      </c>
      <c r="M915" s="101"/>
    </row>
    <row r="916" spans="2:13" ht="17.25" customHeight="1" thickBot="1" x14ac:dyDescent="0.3">
      <c r="B916" s="377">
        <v>3</v>
      </c>
      <c r="C916" s="396" t="s">
        <v>183</v>
      </c>
      <c r="D916" s="396" t="s">
        <v>184</v>
      </c>
      <c r="E916" s="396" t="s">
        <v>185</v>
      </c>
      <c r="F916" s="472" t="s">
        <v>39</v>
      </c>
      <c r="G916" s="18">
        <v>25</v>
      </c>
      <c r="H916" s="6">
        <v>2014</v>
      </c>
      <c r="I916" s="6">
        <f t="shared" si="83"/>
        <v>2</v>
      </c>
      <c r="J916" s="6"/>
      <c r="K916" s="6"/>
      <c r="L916" s="6">
        <v>2</v>
      </c>
      <c r="M916" s="6"/>
    </row>
    <row r="917" spans="2:13" ht="15.75" thickBot="1" x14ac:dyDescent="0.3">
      <c r="B917" s="457"/>
      <c r="C917" s="394"/>
      <c r="D917" s="394"/>
      <c r="E917" s="394"/>
      <c r="F917" s="473"/>
      <c r="G917" s="18">
        <v>25</v>
      </c>
      <c r="H917" s="6">
        <v>2015</v>
      </c>
      <c r="I917" s="6">
        <f t="shared" si="83"/>
        <v>2</v>
      </c>
      <c r="J917" s="6"/>
      <c r="K917" s="6"/>
      <c r="L917" s="6">
        <v>2</v>
      </c>
      <c r="M917" s="6"/>
    </row>
    <row r="918" spans="2:13" ht="15.75" thickBot="1" x14ac:dyDescent="0.3">
      <c r="B918" s="457"/>
      <c r="C918" s="394"/>
      <c r="D918" s="394"/>
      <c r="E918" s="394"/>
      <c r="F918" s="473"/>
      <c r="G918" s="18">
        <v>25</v>
      </c>
      <c r="H918" s="6">
        <v>2016</v>
      </c>
      <c r="I918" s="6">
        <f t="shared" si="83"/>
        <v>2</v>
      </c>
      <c r="J918" s="6"/>
      <c r="K918" s="6"/>
      <c r="L918" s="6">
        <v>2</v>
      </c>
      <c r="M918" s="6"/>
    </row>
    <row r="919" spans="2:13" ht="15.75" thickBot="1" x14ac:dyDescent="0.3">
      <c r="B919" s="457"/>
      <c r="C919" s="394"/>
      <c r="D919" s="394"/>
      <c r="E919" s="394"/>
      <c r="F919" s="473"/>
      <c r="G919" s="18">
        <v>25</v>
      </c>
      <c r="H919" s="6">
        <v>2017</v>
      </c>
      <c r="I919" s="6">
        <f t="shared" si="83"/>
        <v>2</v>
      </c>
      <c r="J919" s="6"/>
      <c r="K919" s="6"/>
      <c r="L919" s="6">
        <v>2</v>
      </c>
      <c r="M919" s="6"/>
    </row>
    <row r="920" spans="2:13" ht="15.75" thickBot="1" x14ac:dyDescent="0.3">
      <c r="B920" s="457"/>
      <c r="C920" s="394"/>
      <c r="D920" s="394"/>
      <c r="E920" s="394"/>
      <c r="F920" s="473"/>
      <c r="G920" s="18">
        <v>25</v>
      </c>
      <c r="H920" s="6">
        <v>2018</v>
      </c>
      <c r="I920" s="6">
        <f t="shared" si="83"/>
        <v>2</v>
      </c>
      <c r="J920" s="6"/>
      <c r="K920" s="6"/>
      <c r="L920" s="6">
        <v>2</v>
      </c>
      <c r="M920" s="6"/>
    </row>
    <row r="921" spans="2:13" ht="15.75" thickBot="1" x14ac:dyDescent="0.3">
      <c r="B921" s="457"/>
      <c r="C921" s="394"/>
      <c r="D921" s="394"/>
      <c r="E921" s="394"/>
      <c r="F921" s="473"/>
      <c r="G921" s="18">
        <v>25</v>
      </c>
      <c r="H921" s="6">
        <v>2019</v>
      </c>
      <c r="I921" s="6">
        <f t="shared" si="83"/>
        <v>0</v>
      </c>
      <c r="J921" s="6"/>
      <c r="K921" s="6"/>
      <c r="L921" s="6">
        <v>0</v>
      </c>
      <c r="M921" s="6"/>
    </row>
    <row r="922" spans="2:13" ht="15.75" thickBot="1" x14ac:dyDescent="0.3">
      <c r="B922" s="457"/>
      <c r="C922" s="394"/>
      <c r="D922" s="394"/>
      <c r="E922" s="394"/>
      <c r="F922" s="473"/>
      <c r="G922" s="18">
        <v>60</v>
      </c>
      <c r="H922" s="6">
        <v>2020</v>
      </c>
      <c r="I922" s="6">
        <f t="shared" si="83"/>
        <v>0</v>
      </c>
      <c r="J922" s="6"/>
      <c r="K922" s="6"/>
      <c r="L922" s="6">
        <v>0</v>
      </c>
      <c r="M922" s="6"/>
    </row>
    <row r="923" spans="2:13" ht="15.75" thickBot="1" x14ac:dyDescent="0.3">
      <c r="B923" s="457"/>
      <c r="C923" s="394"/>
      <c r="D923" s="394"/>
      <c r="E923" s="394"/>
      <c r="F923" s="473"/>
      <c r="G923" s="18">
        <v>25</v>
      </c>
      <c r="H923" s="6">
        <v>2021</v>
      </c>
      <c r="I923" s="6">
        <f t="shared" si="83"/>
        <v>2</v>
      </c>
      <c r="J923" s="6"/>
      <c r="K923" s="6"/>
      <c r="L923" s="6">
        <v>2</v>
      </c>
      <c r="M923" s="101"/>
    </row>
    <row r="924" spans="2:13" ht="15.75" thickBot="1" x14ac:dyDescent="0.3">
      <c r="B924" s="457"/>
      <c r="C924" s="394"/>
      <c r="D924" s="394"/>
      <c r="E924" s="394"/>
      <c r="F924" s="473"/>
      <c r="G924" s="18">
        <v>25</v>
      </c>
      <c r="H924" s="6">
        <v>2022</v>
      </c>
      <c r="I924" s="6">
        <f t="shared" si="83"/>
        <v>3</v>
      </c>
      <c r="J924" s="6"/>
      <c r="K924" s="6"/>
      <c r="L924" s="6">
        <v>3</v>
      </c>
      <c r="M924" s="101"/>
    </row>
    <row r="925" spans="2:13" ht="15.75" thickBot="1" x14ac:dyDescent="0.3">
      <c r="B925" s="457"/>
      <c r="C925" s="394"/>
      <c r="D925" s="394"/>
      <c r="E925" s="394"/>
      <c r="F925" s="473"/>
      <c r="G925" s="18">
        <v>25</v>
      </c>
      <c r="H925" s="6">
        <v>2023</v>
      </c>
      <c r="I925" s="6">
        <f t="shared" si="83"/>
        <v>3</v>
      </c>
      <c r="J925" s="6"/>
      <c r="K925" s="6"/>
      <c r="L925" s="294">
        <v>3</v>
      </c>
      <c r="M925" s="101"/>
    </row>
    <row r="926" spans="2:13" ht="15.75" thickBot="1" x14ac:dyDescent="0.3">
      <c r="B926" s="457"/>
      <c r="C926" s="394"/>
      <c r="D926" s="394"/>
      <c r="E926" s="394"/>
      <c r="F926" s="473"/>
      <c r="G926" s="18">
        <v>25</v>
      </c>
      <c r="H926" s="6">
        <v>2024</v>
      </c>
      <c r="I926" s="6">
        <f t="shared" si="83"/>
        <v>3</v>
      </c>
      <c r="J926" s="6"/>
      <c r="K926" s="6"/>
      <c r="L926" s="294">
        <v>3</v>
      </c>
      <c r="M926" s="101"/>
    </row>
    <row r="927" spans="2:13" ht="15.75" thickBot="1" x14ac:dyDescent="0.3">
      <c r="B927" s="457"/>
      <c r="C927" s="394"/>
      <c r="D927" s="394"/>
      <c r="E927" s="394"/>
      <c r="F927" s="473"/>
      <c r="G927" s="211">
        <v>25</v>
      </c>
      <c r="H927" s="219">
        <v>2025</v>
      </c>
      <c r="I927" s="219">
        <f t="shared" si="83"/>
        <v>3</v>
      </c>
      <c r="J927" s="219"/>
      <c r="K927" s="219"/>
      <c r="L927" s="294">
        <v>3</v>
      </c>
      <c r="M927" s="101"/>
    </row>
    <row r="928" spans="2:13" ht="15.75" thickBot="1" x14ac:dyDescent="0.3">
      <c r="B928" s="457"/>
      <c r="C928" s="394"/>
      <c r="D928" s="394"/>
      <c r="E928" s="394"/>
      <c r="F928" s="473"/>
      <c r="G928" s="211">
        <v>25</v>
      </c>
      <c r="H928" s="219">
        <v>2026</v>
      </c>
      <c r="I928" s="219">
        <f t="shared" si="83"/>
        <v>3</v>
      </c>
      <c r="J928" s="219"/>
      <c r="K928" s="219"/>
      <c r="L928" s="294">
        <v>3</v>
      </c>
      <c r="M928" s="101"/>
    </row>
    <row r="929" spans="2:13" ht="15.75" thickBot="1" x14ac:dyDescent="0.3">
      <c r="B929" s="457"/>
      <c r="C929" s="394"/>
      <c r="D929" s="394"/>
      <c r="E929" s="394"/>
      <c r="F929" s="473"/>
      <c r="G929" s="211">
        <v>25</v>
      </c>
      <c r="H929" s="219">
        <v>2027</v>
      </c>
      <c r="I929" s="219">
        <f t="shared" si="83"/>
        <v>3</v>
      </c>
      <c r="J929" s="219"/>
      <c r="K929" s="219"/>
      <c r="L929" s="294">
        <v>3</v>
      </c>
      <c r="M929" s="101"/>
    </row>
    <row r="930" spans="2:13" ht="15.75" thickBot="1" x14ac:dyDescent="0.3">
      <c r="B930" s="457"/>
      <c r="C930" s="394"/>
      <c r="D930" s="394"/>
      <c r="E930" s="394"/>
      <c r="F930" s="473"/>
      <c r="G930" s="211">
        <v>25</v>
      </c>
      <c r="H930" s="219">
        <v>2028</v>
      </c>
      <c r="I930" s="219">
        <f t="shared" si="83"/>
        <v>3</v>
      </c>
      <c r="J930" s="219"/>
      <c r="K930" s="219"/>
      <c r="L930" s="294">
        <v>3</v>
      </c>
      <c r="M930" s="101"/>
    </row>
    <row r="931" spans="2:13" ht="15.75" thickBot="1" x14ac:dyDescent="0.3">
      <c r="B931" s="457"/>
      <c r="C931" s="394"/>
      <c r="D931" s="394"/>
      <c r="E931" s="394"/>
      <c r="F931" s="473"/>
      <c r="G931" s="211">
        <v>25</v>
      </c>
      <c r="H931" s="219">
        <v>2029</v>
      </c>
      <c r="I931" s="219">
        <f t="shared" si="83"/>
        <v>3</v>
      </c>
      <c r="J931" s="219"/>
      <c r="K931" s="219"/>
      <c r="L931" s="294">
        <v>3</v>
      </c>
      <c r="M931" s="101"/>
    </row>
    <row r="932" spans="2:13" ht="15.75" thickBot="1" x14ac:dyDescent="0.3">
      <c r="B932" s="378"/>
      <c r="C932" s="397"/>
      <c r="D932" s="397"/>
      <c r="E932" s="397"/>
      <c r="F932" s="474"/>
      <c r="G932" s="211">
        <v>25</v>
      </c>
      <c r="H932" s="219">
        <v>2030</v>
      </c>
      <c r="I932" s="219">
        <f t="shared" si="83"/>
        <v>3</v>
      </c>
      <c r="J932" s="219"/>
      <c r="K932" s="219"/>
      <c r="L932" s="294">
        <v>3</v>
      </c>
      <c r="M932" s="101"/>
    </row>
    <row r="933" spans="2:13" ht="17.25" customHeight="1" thickBot="1" x14ac:dyDescent="0.3">
      <c r="B933" s="377">
        <v>4</v>
      </c>
      <c r="C933" s="396" t="s">
        <v>186</v>
      </c>
      <c r="D933" s="396" t="s">
        <v>187</v>
      </c>
      <c r="E933" s="396" t="s">
        <v>188</v>
      </c>
      <c r="F933" s="472" t="s">
        <v>39</v>
      </c>
      <c r="G933" s="18">
        <v>46</v>
      </c>
      <c r="H933" s="6">
        <v>2014</v>
      </c>
      <c r="I933" s="6">
        <f t="shared" si="83"/>
        <v>1</v>
      </c>
      <c r="J933" s="6"/>
      <c r="K933" s="6"/>
      <c r="L933" s="6">
        <v>1</v>
      </c>
      <c r="M933" s="6"/>
    </row>
    <row r="934" spans="2:13" ht="15.75" thickBot="1" x14ac:dyDescent="0.3">
      <c r="B934" s="457"/>
      <c r="C934" s="394"/>
      <c r="D934" s="394"/>
      <c r="E934" s="394"/>
      <c r="F934" s="473"/>
      <c r="G934" s="18">
        <v>46</v>
      </c>
      <c r="H934" s="6">
        <v>2015</v>
      </c>
      <c r="I934" s="6">
        <f t="shared" si="83"/>
        <v>1</v>
      </c>
      <c r="J934" s="6"/>
      <c r="K934" s="6"/>
      <c r="L934" s="6">
        <v>1</v>
      </c>
      <c r="M934" s="6"/>
    </row>
    <row r="935" spans="2:13" ht="15.75" thickBot="1" x14ac:dyDescent="0.3">
      <c r="B935" s="457"/>
      <c r="C935" s="394"/>
      <c r="D935" s="394"/>
      <c r="E935" s="394"/>
      <c r="F935" s="473"/>
      <c r="G935" s="18">
        <v>46</v>
      </c>
      <c r="H935" s="6">
        <v>2016</v>
      </c>
      <c r="I935" s="6">
        <f t="shared" si="83"/>
        <v>1</v>
      </c>
      <c r="J935" s="6"/>
      <c r="K935" s="6"/>
      <c r="L935" s="6">
        <v>1</v>
      </c>
      <c r="M935" s="6"/>
    </row>
    <row r="936" spans="2:13" ht="15.75" thickBot="1" x14ac:dyDescent="0.3">
      <c r="B936" s="457"/>
      <c r="C936" s="394"/>
      <c r="D936" s="394"/>
      <c r="E936" s="394"/>
      <c r="F936" s="473"/>
      <c r="G936" s="18">
        <v>46</v>
      </c>
      <c r="H936" s="6">
        <v>2017</v>
      </c>
      <c r="I936" s="6">
        <f t="shared" ref="I936:I985" si="84">J936+K936+L936+M936</f>
        <v>1.5</v>
      </c>
      <c r="J936" s="6"/>
      <c r="K936" s="6"/>
      <c r="L936" s="6">
        <v>1.5</v>
      </c>
      <c r="M936" s="6"/>
    </row>
    <row r="937" spans="2:13" ht="15.75" thickBot="1" x14ac:dyDescent="0.3">
      <c r="B937" s="457"/>
      <c r="C937" s="394"/>
      <c r="D937" s="394"/>
      <c r="E937" s="394"/>
      <c r="F937" s="473"/>
      <c r="G937" s="18">
        <v>46</v>
      </c>
      <c r="H937" s="6">
        <v>2018</v>
      </c>
      <c r="I937" s="6">
        <f t="shared" si="84"/>
        <v>1.5</v>
      </c>
      <c r="J937" s="6"/>
      <c r="K937" s="6"/>
      <c r="L937" s="6">
        <v>1.5</v>
      </c>
      <c r="M937" s="6"/>
    </row>
    <row r="938" spans="2:13" ht="15.75" thickBot="1" x14ac:dyDescent="0.3">
      <c r="B938" s="457"/>
      <c r="C938" s="394"/>
      <c r="D938" s="394"/>
      <c r="E938" s="394"/>
      <c r="F938" s="473"/>
      <c r="G938" s="18">
        <v>46</v>
      </c>
      <c r="H938" s="6">
        <v>2019</v>
      </c>
      <c r="I938" s="6">
        <f t="shared" si="84"/>
        <v>2</v>
      </c>
      <c r="J938" s="6"/>
      <c r="K938" s="6"/>
      <c r="L938" s="6">
        <v>2</v>
      </c>
      <c r="M938" s="6"/>
    </row>
    <row r="939" spans="2:13" ht="15.75" thickBot="1" x14ac:dyDescent="0.3">
      <c r="B939" s="457"/>
      <c r="C939" s="394"/>
      <c r="D939" s="394"/>
      <c r="E939" s="394"/>
      <c r="F939" s="473"/>
      <c r="G939" s="18">
        <v>75</v>
      </c>
      <c r="H939" s="6">
        <v>2020</v>
      </c>
      <c r="I939" s="6">
        <f t="shared" si="84"/>
        <v>0</v>
      </c>
      <c r="J939" s="6"/>
      <c r="K939" s="6"/>
      <c r="L939" s="6">
        <v>0</v>
      </c>
      <c r="M939" s="6"/>
    </row>
    <row r="940" spans="2:13" ht="15.75" thickBot="1" x14ac:dyDescent="0.3">
      <c r="B940" s="457"/>
      <c r="C940" s="394"/>
      <c r="D940" s="394"/>
      <c r="E940" s="394"/>
      <c r="F940" s="473"/>
      <c r="G940" s="18">
        <v>46</v>
      </c>
      <c r="H940" s="6">
        <v>2021</v>
      </c>
      <c r="I940" s="6">
        <f t="shared" si="84"/>
        <v>1</v>
      </c>
      <c r="J940" s="6"/>
      <c r="K940" s="6"/>
      <c r="L940" s="6">
        <v>1</v>
      </c>
      <c r="M940" s="101"/>
    </row>
    <row r="941" spans="2:13" ht="15.75" thickBot="1" x14ac:dyDescent="0.3">
      <c r="B941" s="457"/>
      <c r="C941" s="394"/>
      <c r="D941" s="394"/>
      <c r="E941" s="394"/>
      <c r="F941" s="473"/>
      <c r="G941" s="18">
        <v>46</v>
      </c>
      <c r="H941" s="6">
        <v>2022</v>
      </c>
      <c r="I941" s="6">
        <f t="shared" si="84"/>
        <v>2</v>
      </c>
      <c r="J941" s="6"/>
      <c r="K941" s="6"/>
      <c r="L941" s="6">
        <v>2</v>
      </c>
      <c r="M941" s="101"/>
    </row>
    <row r="942" spans="2:13" ht="15.75" thickBot="1" x14ac:dyDescent="0.3">
      <c r="B942" s="457"/>
      <c r="C942" s="394"/>
      <c r="D942" s="394"/>
      <c r="E942" s="394"/>
      <c r="F942" s="473"/>
      <c r="G942" s="18">
        <v>46</v>
      </c>
      <c r="H942" s="6">
        <v>2023</v>
      </c>
      <c r="I942" s="6">
        <f t="shared" si="84"/>
        <v>2</v>
      </c>
      <c r="J942" s="6"/>
      <c r="K942" s="6"/>
      <c r="L942" s="294">
        <v>2</v>
      </c>
      <c r="M942" s="101"/>
    </row>
    <row r="943" spans="2:13" ht="15.75" thickBot="1" x14ac:dyDescent="0.3">
      <c r="B943" s="457"/>
      <c r="C943" s="394"/>
      <c r="D943" s="394"/>
      <c r="E943" s="394"/>
      <c r="F943" s="473"/>
      <c r="G943" s="18">
        <v>46</v>
      </c>
      <c r="H943" s="6">
        <v>2024</v>
      </c>
      <c r="I943" s="6">
        <f t="shared" si="84"/>
        <v>2</v>
      </c>
      <c r="J943" s="6"/>
      <c r="K943" s="6"/>
      <c r="L943" s="294">
        <v>2</v>
      </c>
      <c r="M943" s="101"/>
    </row>
    <row r="944" spans="2:13" ht="15.75" thickBot="1" x14ac:dyDescent="0.3">
      <c r="B944" s="457"/>
      <c r="C944" s="394"/>
      <c r="D944" s="394"/>
      <c r="E944" s="394"/>
      <c r="F944" s="473"/>
      <c r="G944" s="211">
        <v>46</v>
      </c>
      <c r="H944" s="219">
        <v>2025</v>
      </c>
      <c r="I944" s="219">
        <f t="shared" si="84"/>
        <v>2</v>
      </c>
      <c r="J944" s="219"/>
      <c r="K944" s="219"/>
      <c r="L944" s="294">
        <v>2</v>
      </c>
      <c r="M944" s="101"/>
    </row>
    <row r="945" spans="2:13" ht="15.75" thickBot="1" x14ac:dyDescent="0.3">
      <c r="B945" s="457"/>
      <c r="C945" s="394"/>
      <c r="D945" s="394"/>
      <c r="E945" s="394"/>
      <c r="F945" s="473"/>
      <c r="G945" s="211">
        <v>46</v>
      </c>
      <c r="H945" s="219">
        <v>2026</v>
      </c>
      <c r="I945" s="219">
        <f t="shared" si="84"/>
        <v>2</v>
      </c>
      <c r="J945" s="219"/>
      <c r="K945" s="219"/>
      <c r="L945" s="294">
        <v>2</v>
      </c>
      <c r="M945" s="101"/>
    </row>
    <row r="946" spans="2:13" ht="15.75" thickBot="1" x14ac:dyDescent="0.3">
      <c r="B946" s="457"/>
      <c r="C946" s="394"/>
      <c r="D946" s="394"/>
      <c r="E946" s="394"/>
      <c r="F946" s="473"/>
      <c r="G946" s="211">
        <v>46</v>
      </c>
      <c r="H946" s="219">
        <v>2027</v>
      </c>
      <c r="I946" s="219">
        <f t="shared" si="84"/>
        <v>2</v>
      </c>
      <c r="J946" s="219"/>
      <c r="K946" s="219"/>
      <c r="L946" s="294">
        <v>2</v>
      </c>
      <c r="M946" s="101"/>
    </row>
    <row r="947" spans="2:13" ht="15.75" thickBot="1" x14ac:dyDescent="0.3">
      <c r="B947" s="457"/>
      <c r="C947" s="394"/>
      <c r="D947" s="394"/>
      <c r="E947" s="394"/>
      <c r="F947" s="473"/>
      <c r="G947" s="211">
        <v>46</v>
      </c>
      <c r="H947" s="219">
        <v>2028</v>
      </c>
      <c r="I947" s="219">
        <f t="shared" si="84"/>
        <v>2</v>
      </c>
      <c r="J947" s="219"/>
      <c r="K947" s="219"/>
      <c r="L947" s="294">
        <v>2</v>
      </c>
      <c r="M947" s="101"/>
    </row>
    <row r="948" spans="2:13" ht="15.75" thickBot="1" x14ac:dyDescent="0.3">
      <c r="B948" s="457"/>
      <c r="C948" s="394"/>
      <c r="D948" s="394"/>
      <c r="E948" s="394"/>
      <c r="F948" s="473"/>
      <c r="G948" s="211">
        <v>46</v>
      </c>
      <c r="H948" s="219">
        <v>2029</v>
      </c>
      <c r="I948" s="219">
        <f t="shared" si="84"/>
        <v>2</v>
      </c>
      <c r="J948" s="219"/>
      <c r="K948" s="219"/>
      <c r="L948" s="294">
        <v>2</v>
      </c>
      <c r="M948" s="101"/>
    </row>
    <row r="949" spans="2:13" ht="15.75" thickBot="1" x14ac:dyDescent="0.3">
      <c r="B949" s="378"/>
      <c r="C949" s="397"/>
      <c r="D949" s="397"/>
      <c r="E949" s="397"/>
      <c r="F949" s="474"/>
      <c r="G949" s="211">
        <v>46</v>
      </c>
      <c r="H949" s="219">
        <v>2030</v>
      </c>
      <c r="I949" s="219">
        <f t="shared" si="84"/>
        <v>2</v>
      </c>
      <c r="J949" s="219"/>
      <c r="K949" s="219"/>
      <c r="L949" s="294">
        <v>2</v>
      </c>
      <c r="M949" s="101"/>
    </row>
    <row r="950" spans="2:13" ht="18.75" customHeight="1" thickBot="1" x14ac:dyDescent="0.3">
      <c r="B950" s="377">
        <v>5</v>
      </c>
      <c r="C950" s="396" t="s">
        <v>189</v>
      </c>
      <c r="D950" s="396" t="s">
        <v>190</v>
      </c>
      <c r="E950" s="396" t="s">
        <v>191</v>
      </c>
      <c r="F950" s="425" t="s">
        <v>39</v>
      </c>
      <c r="G950" s="18"/>
      <c r="H950" s="6">
        <v>2014</v>
      </c>
      <c r="I950" s="6">
        <f t="shared" si="84"/>
        <v>0</v>
      </c>
      <c r="J950" s="6"/>
      <c r="K950" s="6"/>
      <c r="L950" s="6">
        <v>0</v>
      </c>
      <c r="M950" s="6"/>
    </row>
    <row r="951" spans="2:13" ht="15.75" thickBot="1" x14ac:dyDescent="0.3">
      <c r="B951" s="457"/>
      <c r="C951" s="394"/>
      <c r="D951" s="394"/>
      <c r="E951" s="394"/>
      <c r="F951" s="395"/>
      <c r="G951" s="18">
        <v>10</v>
      </c>
      <c r="H951" s="6">
        <v>2015</v>
      </c>
      <c r="I951" s="6">
        <f t="shared" si="84"/>
        <v>6</v>
      </c>
      <c r="J951" s="6"/>
      <c r="K951" s="6"/>
      <c r="L951" s="6">
        <v>6</v>
      </c>
      <c r="M951" s="6"/>
    </row>
    <row r="952" spans="2:13" ht="15.75" thickBot="1" x14ac:dyDescent="0.3">
      <c r="B952" s="457"/>
      <c r="C952" s="394"/>
      <c r="D952" s="394"/>
      <c r="E952" s="394"/>
      <c r="F952" s="395"/>
      <c r="G952" s="18">
        <v>10</v>
      </c>
      <c r="H952" s="6">
        <v>2016</v>
      </c>
      <c r="I952" s="6">
        <f t="shared" si="84"/>
        <v>6</v>
      </c>
      <c r="J952" s="6"/>
      <c r="K952" s="6"/>
      <c r="L952" s="6">
        <v>6</v>
      </c>
      <c r="M952" s="6"/>
    </row>
    <row r="953" spans="2:13" ht="15.75" thickBot="1" x14ac:dyDescent="0.3">
      <c r="B953" s="457"/>
      <c r="C953" s="394"/>
      <c r="D953" s="394"/>
      <c r="E953" s="394"/>
      <c r="F953" s="395"/>
      <c r="G953" s="18">
        <v>12</v>
      </c>
      <c r="H953" s="6">
        <v>2017</v>
      </c>
      <c r="I953" s="6">
        <f t="shared" si="84"/>
        <v>5.5</v>
      </c>
      <c r="J953" s="6"/>
      <c r="K953" s="6"/>
      <c r="L953" s="6">
        <v>5.5</v>
      </c>
      <c r="M953" s="6"/>
    </row>
    <row r="954" spans="2:13" ht="15.75" thickBot="1" x14ac:dyDescent="0.3">
      <c r="B954" s="457"/>
      <c r="C954" s="394"/>
      <c r="D954" s="394"/>
      <c r="E954" s="394"/>
      <c r="F954" s="395"/>
      <c r="G954" s="18">
        <v>12</v>
      </c>
      <c r="H954" s="6">
        <v>2018</v>
      </c>
      <c r="I954" s="6">
        <f t="shared" si="84"/>
        <v>5.5</v>
      </c>
      <c r="J954" s="6"/>
      <c r="K954" s="6"/>
      <c r="L954" s="6">
        <v>5.5</v>
      </c>
      <c r="M954" s="6"/>
    </row>
    <row r="955" spans="2:13" ht="15.75" thickBot="1" x14ac:dyDescent="0.3">
      <c r="B955" s="457"/>
      <c r="C955" s="394"/>
      <c r="D955" s="394"/>
      <c r="E955" s="394"/>
      <c r="F955" s="395"/>
      <c r="G955" s="18">
        <v>12</v>
      </c>
      <c r="H955" s="6">
        <v>2019</v>
      </c>
      <c r="I955" s="6">
        <f t="shared" si="84"/>
        <v>6.5</v>
      </c>
      <c r="J955" s="6"/>
      <c r="K955" s="6"/>
      <c r="L955" s="6">
        <f>4.5+2</f>
        <v>6.5</v>
      </c>
      <c r="M955" s="6"/>
    </row>
    <row r="956" spans="2:13" ht="15.75" thickBot="1" x14ac:dyDescent="0.3">
      <c r="B956" s="457"/>
      <c r="C956" s="394"/>
      <c r="D956" s="394"/>
      <c r="E956" s="394"/>
      <c r="F956" s="395"/>
      <c r="G956" s="18">
        <v>12</v>
      </c>
      <c r="H956" s="6">
        <v>2020</v>
      </c>
      <c r="I956" s="6">
        <f t="shared" si="84"/>
        <v>6</v>
      </c>
      <c r="J956" s="6"/>
      <c r="K956" s="6"/>
      <c r="L956" s="6">
        <v>6</v>
      </c>
      <c r="M956" s="6"/>
    </row>
    <row r="957" spans="2:13" ht="15.75" thickBot="1" x14ac:dyDescent="0.3">
      <c r="B957" s="457"/>
      <c r="C957" s="394"/>
      <c r="D957" s="394"/>
      <c r="E957" s="394"/>
      <c r="F957" s="395"/>
      <c r="G957" s="18">
        <v>12</v>
      </c>
      <c r="H957" s="6">
        <v>2021</v>
      </c>
      <c r="I957" s="6">
        <f t="shared" si="84"/>
        <v>0</v>
      </c>
      <c r="J957" s="6"/>
      <c r="K957" s="6"/>
      <c r="L957" s="39">
        <v>0</v>
      </c>
      <c r="M957" s="101"/>
    </row>
    <row r="958" spans="2:13" ht="15.75" thickBot="1" x14ac:dyDescent="0.3">
      <c r="B958" s="457"/>
      <c r="C958" s="394"/>
      <c r="D958" s="394"/>
      <c r="E958" s="394"/>
      <c r="F958" s="395"/>
      <c r="G958" s="18">
        <v>12</v>
      </c>
      <c r="H958" s="6">
        <v>2022</v>
      </c>
      <c r="I958" s="6">
        <f t="shared" si="84"/>
        <v>6</v>
      </c>
      <c r="J958" s="6"/>
      <c r="K958" s="6"/>
      <c r="L958" s="6">
        <v>6</v>
      </c>
      <c r="M958" s="101"/>
    </row>
    <row r="959" spans="2:13" ht="15.75" thickBot="1" x14ac:dyDescent="0.3">
      <c r="B959" s="457"/>
      <c r="C959" s="394"/>
      <c r="D959" s="394"/>
      <c r="E959" s="394"/>
      <c r="F959" s="395"/>
      <c r="G959" s="18">
        <v>12</v>
      </c>
      <c r="H959" s="6">
        <v>2023</v>
      </c>
      <c r="I959" s="6">
        <f t="shared" si="84"/>
        <v>6</v>
      </c>
      <c r="J959" s="6"/>
      <c r="K959" s="6"/>
      <c r="L959" s="294">
        <v>6</v>
      </c>
      <c r="M959" s="101"/>
    </row>
    <row r="960" spans="2:13" ht="15.75" thickBot="1" x14ac:dyDescent="0.3">
      <c r="B960" s="457"/>
      <c r="C960" s="394"/>
      <c r="D960" s="394"/>
      <c r="E960" s="394"/>
      <c r="F960" s="395"/>
      <c r="G960" s="211">
        <v>12</v>
      </c>
      <c r="H960" s="6">
        <v>2024</v>
      </c>
      <c r="I960" s="6">
        <f t="shared" si="84"/>
        <v>6</v>
      </c>
      <c r="J960" s="6"/>
      <c r="K960" s="6"/>
      <c r="L960" s="294">
        <v>6</v>
      </c>
      <c r="M960" s="101"/>
    </row>
    <row r="961" spans="2:13" ht="15.75" thickBot="1" x14ac:dyDescent="0.3">
      <c r="B961" s="457"/>
      <c r="C961" s="394"/>
      <c r="D961" s="394"/>
      <c r="E961" s="394"/>
      <c r="F961" s="395"/>
      <c r="G961" s="211">
        <v>12</v>
      </c>
      <c r="H961" s="219">
        <v>2025</v>
      </c>
      <c r="I961" s="219">
        <f t="shared" si="84"/>
        <v>6</v>
      </c>
      <c r="J961" s="219"/>
      <c r="K961" s="219"/>
      <c r="L961" s="294">
        <v>6</v>
      </c>
      <c r="M961" s="101"/>
    </row>
    <row r="962" spans="2:13" ht="15.75" thickBot="1" x14ac:dyDescent="0.3">
      <c r="B962" s="457"/>
      <c r="C962" s="394"/>
      <c r="D962" s="394"/>
      <c r="E962" s="394"/>
      <c r="F962" s="395"/>
      <c r="G962" s="211">
        <v>12</v>
      </c>
      <c r="H962" s="219">
        <v>2026</v>
      </c>
      <c r="I962" s="219">
        <f t="shared" si="84"/>
        <v>6</v>
      </c>
      <c r="J962" s="219"/>
      <c r="K962" s="219"/>
      <c r="L962" s="294">
        <v>6</v>
      </c>
      <c r="M962" s="101"/>
    </row>
    <row r="963" spans="2:13" ht="15.75" thickBot="1" x14ac:dyDescent="0.3">
      <c r="B963" s="457"/>
      <c r="C963" s="394"/>
      <c r="D963" s="394"/>
      <c r="E963" s="394"/>
      <c r="F963" s="395"/>
      <c r="G963" s="211">
        <v>12</v>
      </c>
      <c r="H963" s="219">
        <v>2027</v>
      </c>
      <c r="I963" s="219">
        <f t="shared" si="84"/>
        <v>6</v>
      </c>
      <c r="J963" s="219"/>
      <c r="K963" s="219"/>
      <c r="L963" s="294">
        <v>6</v>
      </c>
      <c r="M963" s="101"/>
    </row>
    <row r="964" spans="2:13" ht="15.75" thickBot="1" x14ac:dyDescent="0.3">
      <c r="B964" s="457"/>
      <c r="C964" s="394"/>
      <c r="D964" s="394"/>
      <c r="E964" s="394"/>
      <c r="F964" s="395"/>
      <c r="G964" s="211">
        <v>12</v>
      </c>
      <c r="H964" s="219">
        <v>2028</v>
      </c>
      <c r="I964" s="219">
        <f t="shared" si="84"/>
        <v>6</v>
      </c>
      <c r="J964" s="219"/>
      <c r="K964" s="219"/>
      <c r="L964" s="294">
        <v>6</v>
      </c>
      <c r="M964" s="101"/>
    </row>
    <row r="965" spans="2:13" ht="15.75" thickBot="1" x14ac:dyDescent="0.3">
      <c r="B965" s="457"/>
      <c r="C965" s="394"/>
      <c r="D965" s="394"/>
      <c r="E965" s="394"/>
      <c r="F965" s="395"/>
      <c r="G965" s="211">
        <v>12</v>
      </c>
      <c r="H965" s="219">
        <v>2029</v>
      </c>
      <c r="I965" s="219">
        <f t="shared" si="84"/>
        <v>6</v>
      </c>
      <c r="J965" s="219"/>
      <c r="K965" s="219"/>
      <c r="L965" s="294">
        <v>6</v>
      </c>
      <c r="M965" s="101"/>
    </row>
    <row r="966" spans="2:13" ht="15.75" thickBot="1" x14ac:dyDescent="0.3">
      <c r="B966" s="378"/>
      <c r="C966" s="397"/>
      <c r="D966" s="397"/>
      <c r="E966" s="397"/>
      <c r="F966" s="426"/>
      <c r="G966" s="239">
        <v>12</v>
      </c>
      <c r="H966" s="219">
        <v>2030</v>
      </c>
      <c r="I966" s="219">
        <f t="shared" si="84"/>
        <v>6</v>
      </c>
      <c r="J966" s="219"/>
      <c r="K966" s="219"/>
      <c r="L966" s="294">
        <v>6</v>
      </c>
      <c r="M966" s="101"/>
    </row>
    <row r="967" spans="2:13" ht="20.25" customHeight="1" thickBot="1" x14ac:dyDescent="0.3">
      <c r="B967" s="377">
        <v>6</v>
      </c>
      <c r="C967" s="396" t="s">
        <v>192</v>
      </c>
      <c r="D967" s="396" t="s">
        <v>187</v>
      </c>
      <c r="E967" s="396" t="s">
        <v>193</v>
      </c>
      <c r="F967" s="396" t="s">
        <v>39</v>
      </c>
      <c r="G967" s="127">
        <v>750</v>
      </c>
      <c r="H967" s="6">
        <v>2014</v>
      </c>
      <c r="I967" s="6">
        <f t="shared" si="84"/>
        <v>1335.5</v>
      </c>
      <c r="J967" s="6"/>
      <c r="K967" s="6">
        <v>835.5</v>
      </c>
      <c r="L967" s="6">
        <v>500</v>
      </c>
      <c r="M967" s="6"/>
    </row>
    <row r="968" spans="2:13" ht="15.75" thickBot="1" x14ac:dyDescent="0.3">
      <c r="B968" s="457"/>
      <c r="C968" s="394"/>
      <c r="D968" s="394"/>
      <c r="E968" s="394"/>
      <c r="F968" s="394"/>
      <c r="G968" s="127">
        <v>700</v>
      </c>
      <c r="H968" s="6">
        <v>2015</v>
      </c>
      <c r="I968" s="6">
        <f t="shared" si="84"/>
        <v>1184.5999999999999</v>
      </c>
      <c r="J968" s="6"/>
      <c r="K968" s="6">
        <v>684.6</v>
      </c>
      <c r="L968" s="6">
        <v>500</v>
      </c>
      <c r="M968" s="6"/>
    </row>
    <row r="969" spans="2:13" ht="15.75" thickBot="1" x14ac:dyDescent="0.3">
      <c r="B969" s="457"/>
      <c r="C969" s="394"/>
      <c r="D969" s="394"/>
      <c r="E969" s="394"/>
      <c r="F969" s="394"/>
      <c r="G969" s="127">
        <v>700</v>
      </c>
      <c r="H969" s="6">
        <v>2016</v>
      </c>
      <c r="I969" s="6">
        <f t="shared" si="84"/>
        <v>1249.2</v>
      </c>
      <c r="J969" s="6"/>
      <c r="K969" s="6">
        <v>684.6</v>
      </c>
      <c r="L969" s="6">
        <v>564.6</v>
      </c>
      <c r="M969" s="6"/>
    </row>
    <row r="970" spans="2:13" ht="15.75" thickBot="1" x14ac:dyDescent="0.3">
      <c r="B970" s="457"/>
      <c r="C970" s="394"/>
      <c r="D970" s="394"/>
      <c r="E970" s="394"/>
      <c r="F970" s="394"/>
      <c r="G970" s="127">
        <v>700</v>
      </c>
      <c r="H970" s="6">
        <v>2017</v>
      </c>
      <c r="I970" s="6">
        <f t="shared" si="84"/>
        <v>1249.0999999999999</v>
      </c>
      <c r="J970" s="6"/>
      <c r="K970" s="6">
        <v>684.6</v>
      </c>
      <c r="L970" s="6">
        <v>564.5</v>
      </c>
      <c r="M970" s="6"/>
    </row>
    <row r="971" spans="2:13" ht="15.75" thickBot="1" x14ac:dyDescent="0.3">
      <c r="B971" s="457"/>
      <c r="C971" s="394"/>
      <c r="D971" s="394"/>
      <c r="E971" s="394"/>
      <c r="F971" s="394"/>
      <c r="G971" s="127">
        <v>700</v>
      </c>
      <c r="H971" s="6">
        <v>2018</v>
      </c>
      <c r="I971" s="6">
        <f t="shared" si="84"/>
        <v>1248.9000000000001</v>
      </c>
      <c r="J971" s="6"/>
      <c r="K971" s="6">
        <v>684.4</v>
      </c>
      <c r="L971" s="6">
        <v>564.5</v>
      </c>
      <c r="M971" s="6"/>
    </row>
    <row r="972" spans="2:13" ht="15.75" thickBot="1" x14ac:dyDescent="0.3">
      <c r="B972" s="457"/>
      <c r="C972" s="394"/>
      <c r="D972" s="394"/>
      <c r="E972" s="394"/>
      <c r="F972" s="394"/>
      <c r="G972" s="127">
        <v>700</v>
      </c>
      <c r="H972" s="6">
        <v>2019</v>
      </c>
      <c r="I972" s="6">
        <f t="shared" si="84"/>
        <v>1273.28</v>
      </c>
      <c r="J972" s="6"/>
      <c r="K972" s="6">
        <v>688.4</v>
      </c>
      <c r="L972" s="135">
        <v>584.88</v>
      </c>
      <c r="M972" s="6"/>
    </row>
    <row r="973" spans="2:13" ht="15.75" thickBot="1" x14ac:dyDescent="0.3">
      <c r="B973" s="457"/>
      <c r="C973" s="394"/>
      <c r="D973" s="394"/>
      <c r="E973" s="394"/>
      <c r="F973" s="394"/>
      <c r="G973" s="127">
        <v>700</v>
      </c>
      <c r="H973" s="6">
        <v>2020</v>
      </c>
      <c r="I973" s="6">
        <f t="shared" si="84"/>
        <v>0</v>
      </c>
      <c r="J973" s="6"/>
      <c r="K973" s="6">
        <v>0</v>
      </c>
      <c r="L973" s="135">
        <v>0</v>
      </c>
      <c r="M973" s="6"/>
    </row>
    <row r="974" spans="2:13" ht="15.75" thickBot="1" x14ac:dyDescent="0.3">
      <c r="B974" s="457"/>
      <c r="C974" s="394"/>
      <c r="D974" s="394"/>
      <c r="E974" s="394"/>
      <c r="F974" s="394"/>
      <c r="G974" s="127">
        <v>700</v>
      </c>
      <c r="H974" s="6">
        <v>2021</v>
      </c>
      <c r="I974" s="6">
        <f t="shared" si="84"/>
        <v>1323</v>
      </c>
      <c r="J974" s="6"/>
      <c r="K974" s="6">
        <v>688.4</v>
      </c>
      <c r="L974" s="135">
        <v>634.6</v>
      </c>
      <c r="M974" s="101"/>
    </row>
    <row r="975" spans="2:13" ht="15.75" thickBot="1" x14ac:dyDescent="0.3">
      <c r="B975" s="457"/>
      <c r="C975" s="394"/>
      <c r="D975" s="394"/>
      <c r="E975" s="394"/>
      <c r="F975" s="394"/>
      <c r="G975" s="127">
        <v>700</v>
      </c>
      <c r="H975" s="6">
        <v>2022</v>
      </c>
      <c r="I975" s="6">
        <f t="shared" si="84"/>
        <v>1470</v>
      </c>
      <c r="J975" s="6"/>
      <c r="K975" s="186">
        <v>724.9</v>
      </c>
      <c r="L975" s="135">
        <v>745.1</v>
      </c>
      <c r="M975" s="101"/>
    </row>
    <row r="976" spans="2:13" ht="15.75" thickBot="1" x14ac:dyDescent="0.3">
      <c r="B976" s="457"/>
      <c r="C976" s="394"/>
      <c r="D976" s="394"/>
      <c r="E976" s="394"/>
      <c r="F976" s="394"/>
      <c r="G976" s="127">
        <v>700</v>
      </c>
      <c r="H976" s="6">
        <v>2023</v>
      </c>
      <c r="I976" s="6">
        <f t="shared" si="84"/>
        <v>1757.5</v>
      </c>
      <c r="J976" s="6"/>
      <c r="K976" s="186">
        <v>1011.4</v>
      </c>
      <c r="L976" s="135">
        <v>746.1</v>
      </c>
      <c r="M976" s="101"/>
    </row>
    <row r="977" spans="2:13" ht="15.75" thickBot="1" x14ac:dyDescent="0.3">
      <c r="B977" s="457"/>
      <c r="C977" s="394"/>
      <c r="D977" s="394"/>
      <c r="E977" s="394"/>
      <c r="F977" s="394"/>
      <c r="G977" s="127">
        <v>700</v>
      </c>
      <c r="H977" s="6">
        <v>2024</v>
      </c>
      <c r="I977" s="6">
        <f t="shared" si="84"/>
        <v>1757.5</v>
      </c>
      <c r="J977" s="6"/>
      <c r="K977" s="186">
        <v>1011.4</v>
      </c>
      <c r="L977" s="135">
        <v>746.1</v>
      </c>
      <c r="M977" s="101"/>
    </row>
    <row r="978" spans="2:13" ht="15.75" thickBot="1" x14ac:dyDescent="0.3">
      <c r="B978" s="457"/>
      <c r="C978" s="394"/>
      <c r="D978" s="394"/>
      <c r="E978" s="394"/>
      <c r="F978" s="394"/>
      <c r="G978" s="127">
        <v>700</v>
      </c>
      <c r="H978" s="219">
        <v>2025</v>
      </c>
      <c r="I978" s="219">
        <f t="shared" si="84"/>
        <v>1757.5</v>
      </c>
      <c r="J978" s="219"/>
      <c r="K978" s="186">
        <v>1011.4</v>
      </c>
      <c r="L978" s="135">
        <v>746.1</v>
      </c>
      <c r="M978" s="101"/>
    </row>
    <row r="979" spans="2:13" ht="15.75" thickBot="1" x14ac:dyDescent="0.3">
      <c r="B979" s="457"/>
      <c r="C979" s="394"/>
      <c r="D979" s="394"/>
      <c r="E979" s="394"/>
      <c r="F979" s="394"/>
      <c r="G979" s="127">
        <v>700</v>
      </c>
      <c r="H979" s="219">
        <v>2026</v>
      </c>
      <c r="I979" s="219">
        <f t="shared" si="84"/>
        <v>1757.5</v>
      </c>
      <c r="J979" s="219"/>
      <c r="K979" s="186">
        <v>1011.4</v>
      </c>
      <c r="L979" s="135">
        <v>746.1</v>
      </c>
      <c r="M979" s="101"/>
    </row>
    <row r="980" spans="2:13" ht="15.75" thickBot="1" x14ac:dyDescent="0.3">
      <c r="B980" s="457"/>
      <c r="C980" s="394"/>
      <c r="D980" s="394"/>
      <c r="E980" s="394"/>
      <c r="F980" s="394"/>
      <c r="G980" s="127">
        <v>700</v>
      </c>
      <c r="H980" s="219">
        <v>2027</v>
      </c>
      <c r="I980" s="219">
        <f t="shared" si="84"/>
        <v>1757.5</v>
      </c>
      <c r="J980" s="219"/>
      <c r="K980" s="186">
        <v>1011.4</v>
      </c>
      <c r="L980" s="135">
        <v>746.1</v>
      </c>
      <c r="M980" s="101"/>
    </row>
    <row r="981" spans="2:13" ht="15.75" thickBot="1" x14ac:dyDescent="0.3">
      <c r="B981" s="457"/>
      <c r="C981" s="394"/>
      <c r="D981" s="394"/>
      <c r="E981" s="394"/>
      <c r="F981" s="394"/>
      <c r="G981" s="127">
        <v>700</v>
      </c>
      <c r="H981" s="219">
        <v>2028</v>
      </c>
      <c r="I981" s="219">
        <f t="shared" si="84"/>
        <v>1757.5</v>
      </c>
      <c r="J981" s="219"/>
      <c r="K981" s="186">
        <v>1011.4</v>
      </c>
      <c r="L981" s="135">
        <v>746.1</v>
      </c>
      <c r="M981" s="101"/>
    </row>
    <row r="982" spans="2:13" ht="15.75" thickBot="1" x14ac:dyDescent="0.3">
      <c r="B982" s="457"/>
      <c r="C982" s="394"/>
      <c r="D982" s="394"/>
      <c r="E982" s="394"/>
      <c r="F982" s="394"/>
      <c r="G982" s="127">
        <v>700</v>
      </c>
      <c r="H982" s="219">
        <v>2029</v>
      </c>
      <c r="I982" s="219">
        <f t="shared" si="84"/>
        <v>1757.5</v>
      </c>
      <c r="J982" s="219"/>
      <c r="K982" s="186">
        <v>1011.4</v>
      </c>
      <c r="L982" s="135">
        <v>746.1</v>
      </c>
      <c r="M982" s="101"/>
    </row>
    <row r="983" spans="2:13" ht="15.75" thickBot="1" x14ac:dyDescent="0.3">
      <c r="B983" s="378"/>
      <c r="C983" s="397"/>
      <c r="D983" s="397"/>
      <c r="E983" s="397"/>
      <c r="F983" s="397"/>
      <c r="G983" s="127">
        <v>700</v>
      </c>
      <c r="H983" s="219">
        <v>2030</v>
      </c>
      <c r="I983" s="219">
        <f t="shared" si="84"/>
        <v>1757.5</v>
      </c>
      <c r="J983" s="219"/>
      <c r="K983" s="186">
        <v>1011.4</v>
      </c>
      <c r="L983" s="135">
        <v>746.1</v>
      </c>
      <c r="M983" s="101"/>
    </row>
    <row r="984" spans="2:13" ht="18.75" customHeight="1" thickBot="1" x14ac:dyDescent="0.3">
      <c r="B984" s="377">
        <v>7</v>
      </c>
      <c r="C984" s="396" t="s">
        <v>194</v>
      </c>
      <c r="D984" s="396" t="s">
        <v>187</v>
      </c>
      <c r="E984" s="396" t="s">
        <v>195</v>
      </c>
      <c r="F984" s="396" t="s">
        <v>39</v>
      </c>
      <c r="G984" s="127">
        <v>20</v>
      </c>
      <c r="H984" s="6">
        <v>2016</v>
      </c>
      <c r="I984" s="6">
        <f t="shared" si="84"/>
        <v>35.4</v>
      </c>
      <c r="J984" s="6"/>
      <c r="K984" s="6"/>
      <c r="L984" s="6">
        <v>35.4</v>
      </c>
      <c r="M984" s="6"/>
    </row>
    <row r="985" spans="2:13" ht="15.75" thickBot="1" x14ac:dyDescent="0.3">
      <c r="B985" s="457"/>
      <c r="C985" s="394"/>
      <c r="D985" s="394"/>
      <c r="E985" s="394"/>
      <c r="F985" s="394"/>
      <c r="G985" s="127">
        <v>20</v>
      </c>
      <c r="H985" s="6">
        <v>2017</v>
      </c>
      <c r="I985" s="6">
        <f t="shared" si="84"/>
        <v>35.299999999999997</v>
      </c>
      <c r="J985" s="6"/>
      <c r="K985" s="6"/>
      <c r="L985" s="6">
        <v>35.299999999999997</v>
      </c>
      <c r="M985" s="6"/>
    </row>
    <row r="986" spans="2:13" ht="15.75" thickBot="1" x14ac:dyDescent="0.3">
      <c r="B986" s="457"/>
      <c r="C986" s="394"/>
      <c r="D986" s="394"/>
      <c r="E986" s="394"/>
      <c r="F986" s="394"/>
      <c r="G986" s="127">
        <v>20</v>
      </c>
      <c r="H986" s="6">
        <v>2018</v>
      </c>
      <c r="I986" s="6">
        <f t="shared" ref="I986:I1035" si="85">J986+K986+L986+M986</f>
        <v>35.299999999999997</v>
      </c>
      <c r="J986" s="6"/>
      <c r="K986" s="6"/>
      <c r="L986" s="6">
        <v>35.299999999999997</v>
      </c>
      <c r="M986" s="6"/>
    </row>
    <row r="987" spans="2:13" ht="15.75" thickBot="1" x14ac:dyDescent="0.3">
      <c r="B987" s="457"/>
      <c r="C987" s="394"/>
      <c r="D987" s="394"/>
      <c r="E987" s="394"/>
      <c r="F987" s="394"/>
      <c r="G987" s="127">
        <v>20</v>
      </c>
      <c r="H987" s="6">
        <v>2019</v>
      </c>
      <c r="I987" s="6">
        <f t="shared" si="85"/>
        <v>36.1</v>
      </c>
      <c r="J987" s="6"/>
      <c r="K987" s="6"/>
      <c r="L987" s="135">
        <v>36.1</v>
      </c>
      <c r="M987" s="6"/>
    </row>
    <row r="988" spans="2:13" ht="15.75" thickBot="1" x14ac:dyDescent="0.3">
      <c r="B988" s="457"/>
      <c r="C988" s="394"/>
      <c r="D988" s="394"/>
      <c r="E988" s="394"/>
      <c r="F988" s="394"/>
      <c r="G988" s="127">
        <v>20</v>
      </c>
      <c r="H988" s="6">
        <v>2020</v>
      </c>
      <c r="I988" s="135">
        <f t="shared" si="85"/>
        <v>0</v>
      </c>
      <c r="J988" s="6"/>
      <c r="K988" s="6"/>
      <c r="L988" s="135">
        <v>0</v>
      </c>
      <c r="M988" s="6"/>
    </row>
    <row r="989" spans="2:13" ht="15.75" thickBot="1" x14ac:dyDescent="0.3">
      <c r="B989" s="457"/>
      <c r="C989" s="394"/>
      <c r="D989" s="394"/>
      <c r="E989" s="394"/>
      <c r="F989" s="394"/>
      <c r="G989" s="127">
        <v>20</v>
      </c>
      <c r="H989" s="6">
        <v>2021</v>
      </c>
      <c r="I989" s="135">
        <f t="shared" si="85"/>
        <v>37.799999999999997</v>
      </c>
      <c r="J989" s="6"/>
      <c r="K989" s="6"/>
      <c r="L989" s="135">
        <v>37.799999999999997</v>
      </c>
      <c r="M989" s="101"/>
    </row>
    <row r="990" spans="2:13" ht="15.75" thickBot="1" x14ac:dyDescent="0.3">
      <c r="B990" s="457"/>
      <c r="C990" s="394"/>
      <c r="D990" s="394"/>
      <c r="E990" s="394"/>
      <c r="F990" s="394"/>
      <c r="G990" s="127">
        <v>20</v>
      </c>
      <c r="H990" s="6">
        <v>2022</v>
      </c>
      <c r="I990" s="135">
        <f t="shared" si="85"/>
        <v>42</v>
      </c>
      <c r="J990" s="6"/>
      <c r="K990" s="6"/>
      <c r="L990" s="135">
        <v>42</v>
      </c>
      <c r="M990" s="101"/>
    </row>
    <row r="991" spans="2:13" ht="15.75" thickBot="1" x14ac:dyDescent="0.3">
      <c r="B991" s="457"/>
      <c r="C991" s="394"/>
      <c r="D991" s="394"/>
      <c r="E991" s="394"/>
      <c r="F991" s="394"/>
      <c r="G991" s="127"/>
      <c r="H991" s="6">
        <v>2023</v>
      </c>
      <c r="I991" s="6">
        <f t="shared" si="85"/>
        <v>42</v>
      </c>
      <c r="J991" s="6"/>
      <c r="K991" s="6"/>
      <c r="L991" s="135">
        <v>42</v>
      </c>
      <c r="M991" s="101"/>
    </row>
    <row r="992" spans="2:13" ht="15.75" thickBot="1" x14ac:dyDescent="0.3">
      <c r="B992" s="457"/>
      <c r="C992" s="394"/>
      <c r="D992" s="394"/>
      <c r="E992" s="394"/>
      <c r="F992" s="394"/>
      <c r="G992" s="127"/>
      <c r="H992" s="6">
        <v>2024</v>
      </c>
      <c r="I992" s="6">
        <f t="shared" si="85"/>
        <v>42</v>
      </c>
      <c r="J992" s="6"/>
      <c r="K992" s="6"/>
      <c r="L992" s="6">
        <v>42</v>
      </c>
      <c r="M992" s="101"/>
    </row>
    <row r="993" spans="2:13" ht="15.75" thickBot="1" x14ac:dyDescent="0.3">
      <c r="B993" s="457"/>
      <c r="C993" s="394"/>
      <c r="D993" s="394"/>
      <c r="E993" s="394"/>
      <c r="F993" s="394"/>
      <c r="G993" s="127"/>
      <c r="H993" s="219">
        <v>2025</v>
      </c>
      <c r="I993" s="219">
        <f t="shared" si="85"/>
        <v>42</v>
      </c>
      <c r="J993" s="219"/>
      <c r="K993" s="219"/>
      <c r="L993" s="219">
        <v>42</v>
      </c>
      <c r="M993" s="101"/>
    </row>
    <row r="994" spans="2:13" ht="15.75" thickBot="1" x14ac:dyDescent="0.3">
      <c r="B994" s="457"/>
      <c r="C994" s="394"/>
      <c r="D994" s="394"/>
      <c r="E994" s="394"/>
      <c r="F994" s="394"/>
      <c r="G994" s="127"/>
      <c r="H994" s="219">
        <v>2026</v>
      </c>
      <c r="I994" s="219">
        <f t="shared" si="85"/>
        <v>42</v>
      </c>
      <c r="J994" s="219"/>
      <c r="K994" s="219"/>
      <c r="L994" s="294">
        <v>42</v>
      </c>
      <c r="M994" s="101"/>
    </row>
    <row r="995" spans="2:13" ht="15.75" thickBot="1" x14ac:dyDescent="0.3">
      <c r="B995" s="457"/>
      <c r="C995" s="394"/>
      <c r="D995" s="394"/>
      <c r="E995" s="394"/>
      <c r="F995" s="394"/>
      <c r="G995" s="127"/>
      <c r="H995" s="219">
        <v>2027</v>
      </c>
      <c r="I995" s="219">
        <f t="shared" si="85"/>
        <v>42</v>
      </c>
      <c r="J995" s="219"/>
      <c r="K995" s="219"/>
      <c r="L995" s="294">
        <v>42</v>
      </c>
      <c r="M995" s="101"/>
    </row>
    <row r="996" spans="2:13" ht="15.75" thickBot="1" x14ac:dyDescent="0.3">
      <c r="B996" s="457"/>
      <c r="C996" s="394"/>
      <c r="D996" s="394"/>
      <c r="E996" s="394"/>
      <c r="F996" s="394"/>
      <c r="G996" s="127"/>
      <c r="H996" s="219">
        <v>2028</v>
      </c>
      <c r="I996" s="219">
        <f t="shared" si="85"/>
        <v>42</v>
      </c>
      <c r="J996" s="219"/>
      <c r="K996" s="219"/>
      <c r="L996" s="294">
        <v>42</v>
      </c>
      <c r="M996" s="101"/>
    </row>
    <row r="997" spans="2:13" ht="15.75" thickBot="1" x14ac:dyDescent="0.3">
      <c r="B997" s="457"/>
      <c r="C997" s="394"/>
      <c r="D997" s="394"/>
      <c r="E997" s="394"/>
      <c r="F997" s="394"/>
      <c r="G997" s="127"/>
      <c r="H997" s="219">
        <v>2029</v>
      </c>
      <c r="I997" s="219">
        <f t="shared" si="85"/>
        <v>42</v>
      </c>
      <c r="J997" s="219"/>
      <c r="K997" s="219"/>
      <c r="L997" s="294">
        <v>42</v>
      </c>
      <c r="M997" s="101"/>
    </row>
    <row r="998" spans="2:13" ht="15.75" thickBot="1" x14ac:dyDescent="0.3">
      <c r="B998" s="378"/>
      <c r="C998" s="397"/>
      <c r="D998" s="397"/>
      <c r="E998" s="397"/>
      <c r="F998" s="397"/>
      <c r="G998" s="127"/>
      <c r="H998" s="219">
        <v>2030</v>
      </c>
      <c r="I998" s="219">
        <f t="shared" si="85"/>
        <v>42</v>
      </c>
      <c r="J998" s="219"/>
      <c r="K998" s="219"/>
      <c r="L998" s="294">
        <v>42</v>
      </c>
      <c r="M998" s="101"/>
    </row>
    <row r="999" spans="2:13" ht="25.5" customHeight="1" thickBot="1" x14ac:dyDescent="0.3">
      <c r="B999" s="377">
        <v>8</v>
      </c>
      <c r="C999" s="396" t="s">
        <v>196</v>
      </c>
      <c r="D999" s="396" t="s">
        <v>197</v>
      </c>
      <c r="E999" s="396" t="s">
        <v>198</v>
      </c>
      <c r="F999" s="396" t="s">
        <v>39</v>
      </c>
      <c r="G999" s="127">
        <v>63</v>
      </c>
      <c r="H999" s="6">
        <v>2014</v>
      </c>
      <c r="I999" s="6">
        <f t="shared" si="85"/>
        <v>4228.8999999999996</v>
      </c>
      <c r="J999" s="6"/>
      <c r="K999" s="96">
        <v>4228.8999999999996</v>
      </c>
      <c r="L999" s="6"/>
      <c r="M999" s="6"/>
    </row>
    <row r="1000" spans="2:13" ht="15.75" thickBot="1" x14ac:dyDescent="0.3">
      <c r="B1000" s="457"/>
      <c r="C1000" s="394"/>
      <c r="D1000" s="394"/>
      <c r="E1000" s="394"/>
      <c r="F1000" s="394"/>
      <c r="G1000" s="127">
        <v>59</v>
      </c>
      <c r="H1000" s="6">
        <v>2015</v>
      </c>
      <c r="I1000" s="6">
        <f t="shared" si="85"/>
        <v>3793.8</v>
      </c>
      <c r="J1000" s="6"/>
      <c r="K1000" s="96">
        <v>3793.8</v>
      </c>
      <c r="L1000" s="6"/>
      <c r="M1000" s="6"/>
    </row>
    <row r="1001" spans="2:13" ht="15.75" thickBot="1" x14ac:dyDescent="0.3">
      <c r="B1001" s="457"/>
      <c r="C1001" s="394"/>
      <c r="D1001" s="394"/>
      <c r="E1001" s="394"/>
      <c r="F1001" s="394"/>
      <c r="G1001" s="127">
        <v>39</v>
      </c>
      <c r="H1001" s="6">
        <v>2016</v>
      </c>
      <c r="I1001" s="6">
        <f t="shared" si="85"/>
        <v>3699.2</v>
      </c>
      <c r="J1001" s="6"/>
      <c r="K1001" s="96">
        <v>3699.2</v>
      </c>
      <c r="L1001" s="6"/>
      <c r="M1001" s="6"/>
    </row>
    <row r="1002" spans="2:13" ht="15.75" thickBot="1" x14ac:dyDescent="0.3">
      <c r="B1002" s="457"/>
      <c r="C1002" s="394"/>
      <c r="D1002" s="394"/>
      <c r="E1002" s="394"/>
      <c r="F1002" s="394"/>
      <c r="G1002" s="127">
        <v>36</v>
      </c>
      <c r="H1002" s="6">
        <v>2017</v>
      </c>
      <c r="I1002" s="6">
        <f t="shared" si="85"/>
        <v>3685.4</v>
      </c>
      <c r="J1002" s="6"/>
      <c r="K1002" s="96">
        <v>3685.4</v>
      </c>
      <c r="L1002" s="6"/>
      <c r="M1002" s="6"/>
    </row>
    <row r="1003" spans="2:13" ht="15.75" thickBot="1" x14ac:dyDescent="0.3">
      <c r="B1003" s="457"/>
      <c r="C1003" s="394"/>
      <c r="D1003" s="394"/>
      <c r="E1003" s="394"/>
      <c r="F1003" s="394"/>
      <c r="G1003" s="127">
        <v>39</v>
      </c>
      <c r="H1003" s="6">
        <v>2018</v>
      </c>
      <c r="I1003" s="6">
        <f t="shared" si="85"/>
        <v>3396.3</v>
      </c>
      <c r="J1003" s="6"/>
      <c r="K1003" s="96">
        <v>3396.3</v>
      </c>
      <c r="L1003" s="6"/>
      <c r="M1003" s="6"/>
    </row>
    <row r="1004" spans="2:13" ht="15.75" thickBot="1" x14ac:dyDescent="0.3">
      <c r="B1004" s="457"/>
      <c r="C1004" s="394"/>
      <c r="D1004" s="394"/>
      <c r="E1004" s="394"/>
      <c r="F1004" s="394"/>
      <c r="G1004" s="127">
        <v>39</v>
      </c>
      <c r="H1004" s="6">
        <v>2019</v>
      </c>
      <c r="I1004" s="6">
        <f t="shared" si="85"/>
        <v>3119.1</v>
      </c>
      <c r="J1004" s="6"/>
      <c r="K1004" s="96">
        <v>3119.1</v>
      </c>
      <c r="L1004" s="6"/>
      <c r="M1004" s="6"/>
    </row>
    <row r="1005" spans="2:13" ht="15.75" thickBot="1" x14ac:dyDescent="0.3">
      <c r="B1005" s="457"/>
      <c r="C1005" s="394"/>
      <c r="D1005" s="394"/>
      <c r="E1005" s="394"/>
      <c r="F1005" s="394"/>
      <c r="G1005" s="127">
        <v>30</v>
      </c>
      <c r="H1005" s="6">
        <v>2020</v>
      </c>
      <c r="I1005" s="6">
        <f t="shared" si="85"/>
        <v>2963</v>
      </c>
      <c r="J1005" s="6"/>
      <c r="K1005" s="96">
        <v>2963</v>
      </c>
      <c r="L1005" s="6"/>
      <c r="M1005" s="6"/>
    </row>
    <row r="1006" spans="2:13" ht="15.75" thickBot="1" x14ac:dyDescent="0.3">
      <c r="B1006" s="457"/>
      <c r="C1006" s="394"/>
      <c r="D1006" s="394"/>
      <c r="E1006" s="394"/>
      <c r="F1006" s="394"/>
      <c r="G1006" s="127">
        <v>25</v>
      </c>
      <c r="H1006" s="6">
        <v>2021</v>
      </c>
      <c r="I1006" s="6">
        <f t="shared" si="85"/>
        <v>2349.6</v>
      </c>
      <c r="J1006" s="101"/>
      <c r="K1006" s="96">
        <v>2349.6</v>
      </c>
      <c r="L1006" s="101"/>
      <c r="M1006" s="101"/>
    </row>
    <row r="1007" spans="2:13" ht="15.75" thickBot="1" x14ac:dyDescent="0.3">
      <c r="B1007" s="457"/>
      <c r="C1007" s="394"/>
      <c r="D1007" s="394"/>
      <c r="E1007" s="394"/>
      <c r="F1007" s="394"/>
      <c r="G1007" s="127">
        <v>25</v>
      </c>
      <c r="H1007" s="6">
        <v>2022</v>
      </c>
      <c r="I1007" s="6">
        <f t="shared" si="85"/>
        <v>2599.6999999999998</v>
      </c>
      <c r="J1007" s="101"/>
      <c r="K1007" s="96">
        <v>2599.6999999999998</v>
      </c>
      <c r="L1007" s="101"/>
      <c r="M1007" s="101"/>
    </row>
    <row r="1008" spans="2:13" ht="15.75" thickBot="1" x14ac:dyDescent="0.3">
      <c r="B1008" s="457"/>
      <c r="C1008" s="394"/>
      <c r="D1008" s="394"/>
      <c r="E1008" s="394"/>
      <c r="F1008" s="394"/>
      <c r="G1008" s="127">
        <v>25</v>
      </c>
      <c r="H1008" s="6">
        <v>2023</v>
      </c>
      <c r="I1008" s="6">
        <f t="shared" si="85"/>
        <v>2729.9</v>
      </c>
      <c r="J1008" s="101"/>
      <c r="K1008" s="96">
        <v>2729.9</v>
      </c>
      <c r="L1008" s="101"/>
      <c r="M1008" s="101"/>
    </row>
    <row r="1009" spans="2:13" ht="15.75" thickBot="1" x14ac:dyDescent="0.3">
      <c r="B1009" s="457"/>
      <c r="C1009" s="394"/>
      <c r="D1009" s="394"/>
      <c r="E1009" s="394"/>
      <c r="F1009" s="394"/>
      <c r="G1009" s="127">
        <v>25</v>
      </c>
      <c r="H1009" s="6">
        <v>2024</v>
      </c>
      <c r="I1009" s="6">
        <f t="shared" si="85"/>
        <v>2729.9</v>
      </c>
      <c r="J1009" s="101"/>
      <c r="K1009" s="96">
        <v>2729.9</v>
      </c>
      <c r="L1009" s="101"/>
      <c r="M1009" s="101"/>
    </row>
    <row r="1010" spans="2:13" ht="15.75" thickBot="1" x14ac:dyDescent="0.3">
      <c r="B1010" s="457"/>
      <c r="C1010" s="394"/>
      <c r="D1010" s="394"/>
      <c r="E1010" s="394"/>
      <c r="F1010" s="394"/>
      <c r="G1010" s="127">
        <v>25</v>
      </c>
      <c r="H1010" s="219">
        <v>2025</v>
      </c>
      <c r="I1010" s="219">
        <f t="shared" si="85"/>
        <v>2729.9</v>
      </c>
      <c r="J1010" s="101"/>
      <c r="K1010" s="96">
        <v>2729.9</v>
      </c>
      <c r="L1010" s="101"/>
      <c r="M1010" s="101"/>
    </row>
    <row r="1011" spans="2:13" ht="15.75" thickBot="1" x14ac:dyDescent="0.3">
      <c r="B1011" s="457"/>
      <c r="C1011" s="394"/>
      <c r="D1011" s="394"/>
      <c r="E1011" s="394"/>
      <c r="F1011" s="394"/>
      <c r="G1011" s="127">
        <v>25</v>
      </c>
      <c r="H1011" s="219">
        <v>2026</v>
      </c>
      <c r="I1011" s="219">
        <f t="shared" si="85"/>
        <v>2729.9</v>
      </c>
      <c r="J1011" s="101"/>
      <c r="K1011" s="96">
        <v>2729.9</v>
      </c>
      <c r="L1011" s="101"/>
      <c r="M1011" s="101"/>
    </row>
    <row r="1012" spans="2:13" ht="15.75" thickBot="1" x14ac:dyDescent="0.3">
      <c r="B1012" s="457"/>
      <c r="C1012" s="394"/>
      <c r="D1012" s="394"/>
      <c r="E1012" s="394"/>
      <c r="F1012" s="394"/>
      <c r="G1012" s="127">
        <v>25</v>
      </c>
      <c r="H1012" s="219">
        <v>2027</v>
      </c>
      <c r="I1012" s="219">
        <f t="shared" si="85"/>
        <v>2729.9</v>
      </c>
      <c r="J1012" s="101"/>
      <c r="K1012" s="96">
        <v>2729.9</v>
      </c>
      <c r="L1012" s="101"/>
      <c r="M1012" s="101"/>
    </row>
    <row r="1013" spans="2:13" ht="15.75" thickBot="1" x14ac:dyDescent="0.3">
      <c r="B1013" s="457"/>
      <c r="C1013" s="394"/>
      <c r="D1013" s="394"/>
      <c r="E1013" s="394"/>
      <c r="F1013" s="394"/>
      <c r="G1013" s="127">
        <v>25</v>
      </c>
      <c r="H1013" s="219">
        <v>2028</v>
      </c>
      <c r="I1013" s="219">
        <f t="shared" si="85"/>
        <v>2729.9</v>
      </c>
      <c r="J1013" s="101"/>
      <c r="K1013" s="96">
        <v>2729.9</v>
      </c>
      <c r="L1013" s="101"/>
      <c r="M1013" s="101"/>
    </row>
    <row r="1014" spans="2:13" ht="15.75" thickBot="1" x14ac:dyDescent="0.3">
      <c r="B1014" s="457"/>
      <c r="C1014" s="394"/>
      <c r="D1014" s="394"/>
      <c r="E1014" s="394"/>
      <c r="F1014" s="394"/>
      <c r="G1014" s="127">
        <v>25</v>
      </c>
      <c r="H1014" s="219">
        <v>2029</v>
      </c>
      <c r="I1014" s="219">
        <f t="shared" si="85"/>
        <v>2729.9</v>
      </c>
      <c r="J1014" s="101"/>
      <c r="K1014" s="96">
        <v>2729.9</v>
      </c>
      <c r="L1014" s="101"/>
      <c r="M1014" s="101"/>
    </row>
    <row r="1015" spans="2:13" ht="15.75" thickBot="1" x14ac:dyDescent="0.3">
      <c r="B1015" s="378"/>
      <c r="C1015" s="397"/>
      <c r="D1015" s="397"/>
      <c r="E1015" s="397"/>
      <c r="F1015" s="397"/>
      <c r="G1015" s="127">
        <v>25</v>
      </c>
      <c r="H1015" s="219">
        <v>2030</v>
      </c>
      <c r="I1015" s="219">
        <f t="shared" si="85"/>
        <v>2729.9</v>
      </c>
      <c r="J1015" s="101"/>
      <c r="K1015" s="96">
        <v>2729.9</v>
      </c>
      <c r="L1015" s="101"/>
      <c r="M1015" s="101"/>
    </row>
    <row r="1016" spans="2:13" ht="27" customHeight="1" thickBot="1" x14ac:dyDescent="0.3">
      <c r="B1016" s="377">
        <v>9</v>
      </c>
      <c r="C1016" s="396" t="s">
        <v>199</v>
      </c>
      <c r="D1016" s="396" t="s">
        <v>190</v>
      </c>
      <c r="E1016" s="396" t="s">
        <v>200</v>
      </c>
      <c r="F1016" s="396" t="s">
        <v>39</v>
      </c>
      <c r="G1016" s="127">
        <v>1</v>
      </c>
      <c r="H1016" s="6">
        <v>2014</v>
      </c>
      <c r="I1016" s="6">
        <f t="shared" si="85"/>
        <v>355.4</v>
      </c>
      <c r="J1016" s="6"/>
      <c r="K1016" s="6">
        <v>355.4</v>
      </c>
      <c r="L1016" s="6"/>
      <c r="M1016" s="6"/>
    </row>
    <row r="1017" spans="2:13" ht="15.75" thickBot="1" x14ac:dyDescent="0.3">
      <c r="B1017" s="457"/>
      <c r="C1017" s="394"/>
      <c r="D1017" s="394"/>
      <c r="E1017" s="394"/>
      <c r="F1017" s="394"/>
      <c r="G1017" s="127">
        <v>1</v>
      </c>
      <c r="H1017" s="6">
        <v>2015</v>
      </c>
      <c r="I1017" s="6">
        <f t="shared" si="85"/>
        <v>394</v>
      </c>
      <c r="J1017" s="6"/>
      <c r="K1017" s="6">
        <v>394</v>
      </c>
      <c r="L1017" s="6"/>
      <c r="M1017" s="6"/>
    </row>
    <row r="1018" spans="2:13" ht="15.75" thickBot="1" x14ac:dyDescent="0.3">
      <c r="B1018" s="457"/>
      <c r="C1018" s="394"/>
      <c r="D1018" s="394"/>
      <c r="E1018" s="394"/>
      <c r="F1018" s="394"/>
      <c r="G1018" s="127">
        <v>1</v>
      </c>
      <c r="H1018" s="6">
        <v>2016</v>
      </c>
      <c r="I1018" s="6">
        <f t="shared" si="85"/>
        <v>457.8</v>
      </c>
      <c r="J1018" s="6"/>
      <c r="K1018" s="6">
        <v>457.8</v>
      </c>
      <c r="L1018" s="6"/>
      <c r="M1018" s="6"/>
    </row>
    <row r="1019" spans="2:13" ht="15.75" thickBot="1" x14ac:dyDescent="0.3">
      <c r="B1019" s="457"/>
      <c r="C1019" s="394"/>
      <c r="D1019" s="394"/>
      <c r="E1019" s="394"/>
      <c r="F1019" s="394"/>
      <c r="G1019" s="127">
        <v>1</v>
      </c>
      <c r="H1019" s="6">
        <v>2017</v>
      </c>
      <c r="I1019" s="6">
        <f t="shared" si="85"/>
        <v>437.6</v>
      </c>
      <c r="J1019" s="6"/>
      <c r="K1019" s="6">
        <v>437.6</v>
      </c>
      <c r="L1019" s="6"/>
      <c r="M1019" s="6"/>
    </row>
    <row r="1020" spans="2:13" ht="15.75" thickBot="1" x14ac:dyDescent="0.3">
      <c r="B1020" s="457"/>
      <c r="C1020" s="394"/>
      <c r="D1020" s="394"/>
      <c r="E1020" s="394"/>
      <c r="F1020" s="394"/>
      <c r="G1020" s="127">
        <v>1</v>
      </c>
      <c r="H1020" s="6">
        <v>2018</v>
      </c>
      <c r="I1020" s="6">
        <f t="shared" si="85"/>
        <v>514.1</v>
      </c>
      <c r="J1020" s="6"/>
      <c r="K1020" s="6">
        <v>514.1</v>
      </c>
      <c r="L1020" s="6"/>
      <c r="M1020" s="6"/>
    </row>
    <row r="1021" spans="2:13" ht="15.75" thickBot="1" x14ac:dyDescent="0.3">
      <c r="B1021" s="457"/>
      <c r="C1021" s="394"/>
      <c r="D1021" s="394"/>
      <c r="E1021" s="394"/>
      <c r="F1021" s="394"/>
      <c r="G1021" s="127">
        <v>1</v>
      </c>
      <c r="H1021" s="6">
        <v>2019</v>
      </c>
      <c r="I1021" s="6">
        <f t="shared" si="85"/>
        <v>508.9</v>
      </c>
      <c r="J1021" s="6"/>
      <c r="K1021" s="6">
        <v>508.9</v>
      </c>
      <c r="L1021" s="6"/>
      <c r="M1021" s="6"/>
    </row>
    <row r="1022" spans="2:13" ht="15.75" thickBot="1" x14ac:dyDescent="0.3">
      <c r="B1022" s="457"/>
      <c r="C1022" s="394"/>
      <c r="D1022" s="394"/>
      <c r="E1022" s="394"/>
      <c r="F1022" s="394"/>
      <c r="G1022" s="127">
        <v>1</v>
      </c>
      <c r="H1022" s="6">
        <v>2020</v>
      </c>
      <c r="I1022" s="6">
        <f t="shared" si="85"/>
        <v>463.1</v>
      </c>
      <c r="J1022" s="6"/>
      <c r="K1022" s="107">
        <v>463.1</v>
      </c>
      <c r="L1022" s="6"/>
      <c r="M1022" s="6"/>
    </row>
    <row r="1023" spans="2:13" ht="15.75" thickBot="1" x14ac:dyDescent="0.3">
      <c r="B1023" s="457"/>
      <c r="C1023" s="394"/>
      <c r="D1023" s="394"/>
      <c r="E1023" s="394"/>
      <c r="F1023" s="394"/>
      <c r="G1023" s="127">
        <v>1</v>
      </c>
      <c r="H1023" s="6">
        <v>2021</v>
      </c>
      <c r="I1023" s="135">
        <f t="shared" si="85"/>
        <v>559.20000000000005</v>
      </c>
      <c r="J1023" s="101"/>
      <c r="K1023" s="195">
        <v>559.20000000000005</v>
      </c>
      <c r="L1023" s="101"/>
      <c r="M1023" s="101"/>
    </row>
    <row r="1024" spans="2:13" ht="15.75" thickBot="1" x14ac:dyDescent="0.3">
      <c r="B1024" s="457"/>
      <c r="C1024" s="394"/>
      <c r="D1024" s="394"/>
      <c r="E1024" s="394"/>
      <c r="F1024" s="394"/>
      <c r="G1024" s="127">
        <v>1</v>
      </c>
      <c r="H1024" s="6">
        <v>2022</v>
      </c>
      <c r="I1024" s="135">
        <f t="shared" si="85"/>
        <v>578.70000000000005</v>
      </c>
      <c r="J1024" s="101"/>
      <c r="K1024" s="313">
        <v>578.70000000000005</v>
      </c>
      <c r="L1024" s="101"/>
      <c r="M1024" s="101"/>
    </row>
    <row r="1025" spans="2:13" ht="15.75" thickBot="1" x14ac:dyDescent="0.3">
      <c r="B1025" s="457"/>
      <c r="C1025" s="394"/>
      <c r="D1025" s="394"/>
      <c r="E1025" s="394"/>
      <c r="F1025" s="394"/>
      <c r="G1025" s="127">
        <v>1</v>
      </c>
      <c r="H1025" s="6">
        <v>2023</v>
      </c>
      <c r="I1025" s="6">
        <f t="shared" si="85"/>
        <v>480.5</v>
      </c>
      <c r="J1025" s="101"/>
      <c r="K1025" s="193">
        <v>480.5</v>
      </c>
      <c r="L1025" s="101"/>
      <c r="M1025" s="101"/>
    </row>
    <row r="1026" spans="2:13" ht="15.75" thickBot="1" x14ac:dyDescent="0.3">
      <c r="B1026" s="457"/>
      <c r="C1026" s="394"/>
      <c r="D1026" s="394"/>
      <c r="E1026" s="394"/>
      <c r="F1026" s="394"/>
      <c r="G1026" s="136">
        <v>1</v>
      </c>
      <c r="H1026" s="6">
        <v>2024</v>
      </c>
      <c r="I1026" s="6">
        <f t="shared" si="85"/>
        <v>480.5</v>
      </c>
      <c r="J1026" s="101"/>
      <c r="K1026" s="186">
        <v>480.5</v>
      </c>
      <c r="L1026" s="101"/>
      <c r="M1026" s="101"/>
    </row>
    <row r="1027" spans="2:13" ht="15.75" thickBot="1" x14ac:dyDescent="0.3">
      <c r="B1027" s="457"/>
      <c r="C1027" s="394"/>
      <c r="D1027" s="394"/>
      <c r="E1027" s="394"/>
      <c r="F1027" s="394"/>
      <c r="G1027" s="134">
        <v>1</v>
      </c>
      <c r="H1027" s="219">
        <v>2025</v>
      </c>
      <c r="I1027" s="219">
        <f t="shared" si="85"/>
        <v>480.5</v>
      </c>
      <c r="J1027" s="101"/>
      <c r="K1027" s="186">
        <v>480.5</v>
      </c>
      <c r="L1027" s="101"/>
      <c r="M1027" s="101"/>
    </row>
    <row r="1028" spans="2:13" ht="15.75" thickBot="1" x14ac:dyDescent="0.3">
      <c r="B1028" s="457"/>
      <c r="C1028" s="394"/>
      <c r="D1028" s="394"/>
      <c r="E1028" s="394"/>
      <c r="F1028" s="394"/>
      <c r="G1028" s="134">
        <v>1</v>
      </c>
      <c r="H1028" s="219">
        <v>2026</v>
      </c>
      <c r="I1028" s="219">
        <f t="shared" si="85"/>
        <v>476.6</v>
      </c>
      <c r="J1028" s="101"/>
      <c r="K1028" s="186">
        <v>476.6</v>
      </c>
      <c r="L1028" s="101"/>
      <c r="M1028" s="101"/>
    </row>
    <row r="1029" spans="2:13" ht="15.75" thickBot="1" x14ac:dyDescent="0.3">
      <c r="B1029" s="457"/>
      <c r="C1029" s="394"/>
      <c r="D1029" s="394"/>
      <c r="E1029" s="394"/>
      <c r="F1029" s="394"/>
      <c r="G1029" s="134">
        <v>1</v>
      </c>
      <c r="H1029" s="219">
        <v>2027</v>
      </c>
      <c r="I1029" s="219">
        <f t="shared" si="85"/>
        <v>476.6</v>
      </c>
      <c r="J1029" s="101"/>
      <c r="K1029" s="186">
        <v>476.6</v>
      </c>
      <c r="L1029" s="101"/>
      <c r="M1029" s="101"/>
    </row>
    <row r="1030" spans="2:13" ht="15.75" thickBot="1" x14ac:dyDescent="0.3">
      <c r="B1030" s="457"/>
      <c r="C1030" s="394"/>
      <c r="D1030" s="394"/>
      <c r="E1030" s="394"/>
      <c r="F1030" s="394"/>
      <c r="G1030" s="134">
        <v>1</v>
      </c>
      <c r="H1030" s="219">
        <v>2028</v>
      </c>
      <c r="I1030" s="219">
        <f t="shared" si="85"/>
        <v>476.6</v>
      </c>
      <c r="J1030" s="101"/>
      <c r="K1030" s="186">
        <v>476.6</v>
      </c>
      <c r="L1030" s="101"/>
      <c r="M1030" s="101"/>
    </row>
    <row r="1031" spans="2:13" ht="15.75" thickBot="1" x14ac:dyDescent="0.3">
      <c r="B1031" s="457"/>
      <c r="C1031" s="394"/>
      <c r="D1031" s="394"/>
      <c r="E1031" s="394"/>
      <c r="F1031" s="394"/>
      <c r="G1031" s="134">
        <v>1</v>
      </c>
      <c r="H1031" s="219">
        <v>2029</v>
      </c>
      <c r="I1031" s="219">
        <f t="shared" si="85"/>
        <v>476.6</v>
      </c>
      <c r="J1031" s="101"/>
      <c r="K1031" s="186">
        <v>476.6</v>
      </c>
      <c r="L1031" s="101"/>
      <c r="M1031" s="101"/>
    </row>
    <row r="1032" spans="2:13" ht="15.75" thickBot="1" x14ac:dyDescent="0.3">
      <c r="B1032" s="378"/>
      <c r="C1032" s="397"/>
      <c r="D1032" s="397"/>
      <c r="E1032" s="397"/>
      <c r="F1032" s="397"/>
      <c r="G1032" s="134">
        <v>1</v>
      </c>
      <c r="H1032" s="219">
        <v>2030</v>
      </c>
      <c r="I1032" s="219">
        <f t="shared" si="85"/>
        <v>476.6</v>
      </c>
      <c r="J1032" s="101"/>
      <c r="K1032" s="186">
        <v>476.6</v>
      </c>
      <c r="L1032" s="101"/>
      <c r="M1032" s="101"/>
    </row>
    <row r="1033" spans="2:13" ht="23.25" customHeight="1" thickBot="1" x14ac:dyDescent="0.3">
      <c r="B1033" s="377">
        <v>10</v>
      </c>
      <c r="C1033" s="396" t="s">
        <v>201</v>
      </c>
      <c r="D1033" s="396" t="s">
        <v>20</v>
      </c>
      <c r="E1033" s="396" t="s">
        <v>202</v>
      </c>
      <c r="F1033" s="425" t="s">
        <v>39</v>
      </c>
      <c r="G1033" s="137">
        <v>1</v>
      </c>
      <c r="H1033" s="6">
        <v>2014</v>
      </c>
      <c r="I1033" s="6">
        <f t="shared" si="85"/>
        <v>7.2</v>
      </c>
      <c r="J1033" s="13"/>
      <c r="K1033" s="13">
        <v>7.2</v>
      </c>
      <c r="L1033" s="6"/>
      <c r="M1033" s="6"/>
    </row>
    <row r="1034" spans="2:13" ht="15.75" thickBot="1" x14ac:dyDescent="0.3">
      <c r="B1034" s="457"/>
      <c r="C1034" s="394"/>
      <c r="D1034" s="394"/>
      <c r="E1034" s="394"/>
      <c r="F1034" s="395"/>
      <c r="G1034" s="137">
        <v>1</v>
      </c>
      <c r="H1034" s="13">
        <v>2015</v>
      </c>
      <c r="I1034" s="6">
        <f t="shared" si="85"/>
        <v>91.2</v>
      </c>
      <c r="J1034" s="13"/>
      <c r="K1034" s="13">
        <v>91.2</v>
      </c>
      <c r="L1034" s="6"/>
      <c r="M1034" s="6"/>
    </row>
    <row r="1035" spans="2:13" ht="15.75" thickBot="1" x14ac:dyDescent="0.3">
      <c r="B1035" s="457"/>
      <c r="C1035" s="394"/>
      <c r="D1035" s="394"/>
      <c r="E1035" s="394"/>
      <c r="F1035" s="395"/>
      <c r="G1035" s="137">
        <v>1</v>
      </c>
      <c r="H1035" s="13">
        <v>2016</v>
      </c>
      <c r="I1035" s="6">
        <f t="shared" si="85"/>
        <v>69.900000000000006</v>
      </c>
      <c r="J1035" s="13"/>
      <c r="K1035" s="13">
        <v>69.900000000000006</v>
      </c>
      <c r="L1035" s="6"/>
      <c r="M1035" s="6"/>
    </row>
    <row r="1036" spans="2:13" ht="15.75" thickBot="1" x14ac:dyDescent="0.3">
      <c r="B1036" s="457"/>
      <c r="C1036" s="394"/>
      <c r="D1036" s="394"/>
      <c r="E1036" s="394"/>
      <c r="F1036" s="395"/>
      <c r="G1036" s="137"/>
      <c r="H1036" s="13">
        <v>2017</v>
      </c>
      <c r="I1036" s="6">
        <f t="shared" ref="I1036:I1084" si="86">J1036+K1036+L1036+M1036</f>
        <v>0</v>
      </c>
      <c r="J1036" s="13"/>
      <c r="K1036" s="13">
        <v>0</v>
      </c>
      <c r="L1036" s="6"/>
      <c r="M1036" s="6"/>
    </row>
    <row r="1037" spans="2:13" ht="15.75" thickBot="1" x14ac:dyDescent="0.3">
      <c r="B1037" s="457"/>
      <c r="C1037" s="394"/>
      <c r="D1037" s="394"/>
      <c r="E1037" s="394"/>
      <c r="F1037" s="395"/>
      <c r="G1037" s="137"/>
      <c r="H1037" s="13">
        <v>2018</v>
      </c>
      <c r="I1037" s="6">
        <f t="shared" si="86"/>
        <v>0</v>
      </c>
      <c r="J1037" s="13"/>
      <c r="K1037" s="13">
        <v>0</v>
      </c>
      <c r="L1037" s="6"/>
      <c r="M1037" s="6"/>
    </row>
    <row r="1038" spans="2:13" ht="15.75" thickBot="1" x14ac:dyDescent="0.3">
      <c r="B1038" s="457"/>
      <c r="C1038" s="394"/>
      <c r="D1038" s="394"/>
      <c r="E1038" s="394"/>
      <c r="F1038" s="395"/>
      <c r="G1038" s="137"/>
      <c r="H1038" s="13">
        <v>2019</v>
      </c>
      <c r="I1038" s="6">
        <f t="shared" si="86"/>
        <v>0</v>
      </c>
      <c r="J1038" s="13"/>
      <c r="K1038" s="13">
        <v>0</v>
      </c>
      <c r="L1038" s="6"/>
      <c r="M1038" s="6"/>
    </row>
    <row r="1039" spans="2:13" ht="15.75" thickBot="1" x14ac:dyDescent="0.3">
      <c r="B1039" s="457"/>
      <c r="C1039" s="394"/>
      <c r="D1039" s="394"/>
      <c r="E1039" s="394"/>
      <c r="F1039" s="395"/>
      <c r="G1039" s="137"/>
      <c r="H1039" s="13">
        <v>2020</v>
      </c>
      <c r="I1039" s="6">
        <f t="shared" si="86"/>
        <v>0</v>
      </c>
      <c r="J1039" s="13"/>
      <c r="K1039" s="13">
        <v>0</v>
      </c>
      <c r="L1039" s="6"/>
      <c r="M1039" s="6"/>
    </row>
    <row r="1040" spans="2:13" ht="15.75" thickBot="1" x14ac:dyDescent="0.3">
      <c r="B1040" s="457"/>
      <c r="C1040" s="394"/>
      <c r="D1040" s="394"/>
      <c r="E1040" s="394"/>
      <c r="F1040" s="395"/>
      <c r="G1040" s="137"/>
      <c r="H1040" s="13">
        <v>2021</v>
      </c>
      <c r="I1040" s="6">
        <f t="shared" si="86"/>
        <v>0</v>
      </c>
      <c r="J1040" s="13"/>
      <c r="K1040" s="13">
        <v>0</v>
      </c>
      <c r="L1040" s="101"/>
      <c r="M1040" s="101"/>
    </row>
    <row r="1041" spans="2:13" ht="15.75" thickBot="1" x14ac:dyDescent="0.3">
      <c r="B1041" s="457"/>
      <c r="C1041" s="394"/>
      <c r="D1041" s="394"/>
      <c r="E1041" s="394"/>
      <c r="F1041" s="395"/>
      <c r="G1041" s="137"/>
      <c r="H1041" s="13">
        <v>2022</v>
      </c>
      <c r="I1041" s="6">
        <f t="shared" si="86"/>
        <v>0</v>
      </c>
      <c r="J1041" s="13"/>
      <c r="K1041" s="13">
        <v>0</v>
      </c>
      <c r="L1041" s="101"/>
      <c r="M1041" s="101"/>
    </row>
    <row r="1042" spans="2:13" ht="15.75" thickBot="1" x14ac:dyDescent="0.3">
      <c r="B1042" s="457"/>
      <c r="C1042" s="394"/>
      <c r="D1042" s="394"/>
      <c r="E1042" s="394"/>
      <c r="F1042" s="395"/>
      <c r="G1042" s="137"/>
      <c r="H1042" s="13">
        <v>2023</v>
      </c>
      <c r="I1042" s="6">
        <f t="shared" si="86"/>
        <v>0</v>
      </c>
      <c r="J1042" s="13"/>
      <c r="K1042" s="13">
        <v>0</v>
      </c>
      <c r="L1042" s="101"/>
      <c r="M1042" s="101"/>
    </row>
    <row r="1043" spans="2:13" ht="15.75" thickBot="1" x14ac:dyDescent="0.3">
      <c r="B1043" s="457"/>
      <c r="C1043" s="394"/>
      <c r="D1043" s="394"/>
      <c r="E1043" s="394"/>
      <c r="F1043" s="395"/>
      <c r="G1043" s="38"/>
      <c r="H1043" s="13">
        <v>2024</v>
      </c>
      <c r="I1043" s="6">
        <f t="shared" si="86"/>
        <v>0</v>
      </c>
      <c r="J1043" s="13"/>
      <c r="K1043" s="13">
        <v>0</v>
      </c>
      <c r="L1043" s="101"/>
      <c r="M1043" s="101"/>
    </row>
    <row r="1044" spans="2:13" ht="15.75" thickBot="1" x14ac:dyDescent="0.3">
      <c r="B1044" s="457"/>
      <c r="C1044" s="394"/>
      <c r="D1044" s="394"/>
      <c r="E1044" s="394"/>
      <c r="F1044" s="395"/>
      <c r="G1044" s="41"/>
      <c r="H1044" s="13">
        <v>2025</v>
      </c>
      <c r="I1044" s="219">
        <f t="shared" si="86"/>
        <v>0</v>
      </c>
      <c r="J1044" s="13"/>
      <c r="K1044" s="13">
        <v>0</v>
      </c>
      <c r="L1044" s="101"/>
      <c r="M1044" s="101"/>
    </row>
    <row r="1045" spans="2:13" ht="15.75" thickBot="1" x14ac:dyDescent="0.3">
      <c r="B1045" s="457"/>
      <c r="C1045" s="394"/>
      <c r="D1045" s="394"/>
      <c r="E1045" s="394"/>
      <c r="F1045" s="395"/>
      <c r="G1045" s="41"/>
      <c r="H1045" s="13">
        <v>2026</v>
      </c>
      <c r="I1045" s="219">
        <f t="shared" si="86"/>
        <v>0</v>
      </c>
      <c r="J1045" s="13"/>
      <c r="K1045" s="13">
        <v>0</v>
      </c>
      <c r="L1045" s="101"/>
      <c r="M1045" s="101"/>
    </row>
    <row r="1046" spans="2:13" ht="15.75" thickBot="1" x14ac:dyDescent="0.3">
      <c r="B1046" s="457"/>
      <c r="C1046" s="394"/>
      <c r="D1046" s="394"/>
      <c r="E1046" s="394"/>
      <c r="F1046" s="395"/>
      <c r="G1046" s="41"/>
      <c r="H1046" s="13">
        <v>2027</v>
      </c>
      <c r="I1046" s="219">
        <f t="shared" si="86"/>
        <v>0</v>
      </c>
      <c r="J1046" s="13"/>
      <c r="K1046" s="13">
        <v>0</v>
      </c>
      <c r="L1046" s="101"/>
      <c r="M1046" s="101"/>
    </row>
    <row r="1047" spans="2:13" ht="15.75" thickBot="1" x14ac:dyDescent="0.3">
      <c r="B1047" s="457"/>
      <c r="C1047" s="394"/>
      <c r="D1047" s="394"/>
      <c r="E1047" s="394"/>
      <c r="F1047" s="395"/>
      <c r="G1047" s="41"/>
      <c r="H1047" s="13">
        <v>2028</v>
      </c>
      <c r="I1047" s="219">
        <f t="shared" si="86"/>
        <v>0</v>
      </c>
      <c r="J1047" s="13"/>
      <c r="K1047" s="13">
        <v>0</v>
      </c>
      <c r="L1047" s="101"/>
      <c r="M1047" s="101"/>
    </row>
    <row r="1048" spans="2:13" ht="15.75" thickBot="1" x14ac:dyDescent="0.3">
      <c r="B1048" s="457"/>
      <c r="C1048" s="394"/>
      <c r="D1048" s="394"/>
      <c r="E1048" s="394"/>
      <c r="F1048" s="395"/>
      <c r="G1048" s="41"/>
      <c r="H1048" s="13">
        <v>2029</v>
      </c>
      <c r="I1048" s="219">
        <f t="shared" si="86"/>
        <v>0</v>
      </c>
      <c r="J1048" s="13"/>
      <c r="K1048" s="13">
        <v>0</v>
      </c>
      <c r="L1048" s="101"/>
      <c r="M1048" s="101"/>
    </row>
    <row r="1049" spans="2:13" ht="15.75" thickBot="1" x14ac:dyDescent="0.3">
      <c r="B1049" s="378"/>
      <c r="C1049" s="397"/>
      <c r="D1049" s="397"/>
      <c r="E1049" s="397"/>
      <c r="F1049" s="426"/>
      <c r="G1049" s="41"/>
      <c r="H1049" s="13">
        <v>2030</v>
      </c>
      <c r="I1049" s="219">
        <f t="shared" si="86"/>
        <v>0</v>
      </c>
      <c r="J1049" s="13"/>
      <c r="K1049" s="13">
        <v>0</v>
      </c>
      <c r="L1049" s="101"/>
      <c r="M1049" s="101"/>
    </row>
    <row r="1050" spans="2:13" ht="21.75" customHeight="1" thickBot="1" x14ac:dyDescent="0.3">
      <c r="B1050" s="377">
        <v>11</v>
      </c>
      <c r="C1050" s="396" t="s">
        <v>203</v>
      </c>
      <c r="D1050" s="396" t="s">
        <v>162</v>
      </c>
      <c r="E1050" s="396" t="s">
        <v>204</v>
      </c>
      <c r="F1050" s="472" t="s">
        <v>39</v>
      </c>
      <c r="G1050" s="138">
        <v>1</v>
      </c>
      <c r="H1050" s="6">
        <v>2014</v>
      </c>
      <c r="I1050" s="6">
        <f t="shared" si="86"/>
        <v>0</v>
      </c>
      <c r="J1050" s="6"/>
      <c r="K1050" s="6">
        <v>0</v>
      </c>
      <c r="L1050" s="6"/>
      <c r="M1050" s="6"/>
    </row>
    <row r="1051" spans="2:13" ht="15.75" thickBot="1" x14ac:dyDescent="0.3">
      <c r="B1051" s="457"/>
      <c r="C1051" s="394"/>
      <c r="D1051" s="394"/>
      <c r="E1051" s="394"/>
      <c r="F1051" s="472"/>
      <c r="G1051" s="138">
        <v>1</v>
      </c>
      <c r="H1051" s="6">
        <v>2015</v>
      </c>
      <c r="I1051" s="6">
        <f t="shared" si="86"/>
        <v>372.6</v>
      </c>
      <c r="J1051" s="6"/>
      <c r="K1051" s="6">
        <v>372.6</v>
      </c>
      <c r="L1051" s="6"/>
      <c r="M1051" s="6"/>
    </row>
    <row r="1052" spans="2:13" ht="15.75" thickBot="1" x14ac:dyDescent="0.3">
      <c r="B1052" s="457"/>
      <c r="C1052" s="394"/>
      <c r="D1052" s="394"/>
      <c r="E1052" s="394"/>
      <c r="F1052" s="472"/>
      <c r="G1052" s="138">
        <v>1</v>
      </c>
      <c r="H1052" s="6">
        <v>2016</v>
      </c>
      <c r="I1052" s="6">
        <f t="shared" si="86"/>
        <v>401</v>
      </c>
      <c r="J1052" s="6"/>
      <c r="K1052" s="6">
        <v>401</v>
      </c>
      <c r="L1052" s="6"/>
      <c r="M1052" s="6"/>
    </row>
    <row r="1053" spans="2:13" ht="15.75" thickBot="1" x14ac:dyDescent="0.3">
      <c r="B1053" s="457"/>
      <c r="C1053" s="394"/>
      <c r="D1053" s="394"/>
      <c r="E1053" s="394"/>
      <c r="F1053" s="472"/>
      <c r="G1053" s="138">
        <v>1</v>
      </c>
      <c r="H1053" s="6">
        <v>2017</v>
      </c>
      <c r="I1053" s="6">
        <f t="shared" si="86"/>
        <v>400.7</v>
      </c>
      <c r="J1053" s="6"/>
      <c r="K1053" s="6">
        <v>400.7</v>
      </c>
      <c r="L1053" s="6"/>
      <c r="M1053" s="6"/>
    </row>
    <row r="1054" spans="2:13" ht="15.75" thickBot="1" x14ac:dyDescent="0.3">
      <c r="B1054" s="457"/>
      <c r="C1054" s="394"/>
      <c r="D1054" s="394"/>
      <c r="E1054" s="394"/>
      <c r="F1054" s="472"/>
      <c r="G1054" s="138">
        <v>1</v>
      </c>
      <c r="H1054" s="6">
        <v>2018</v>
      </c>
      <c r="I1054" s="6">
        <f t="shared" si="86"/>
        <v>505.7</v>
      </c>
      <c r="J1054" s="6"/>
      <c r="K1054" s="6">
        <v>505.7</v>
      </c>
      <c r="L1054" s="6"/>
      <c r="M1054" s="6"/>
    </row>
    <row r="1055" spans="2:13" ht="15.75" thickBot="1" x14ac:dyDescent="0.3">
      <c r="B1055" s="457"/>
      <c r="C1055" s="394"/>
      <c r="D1055" s="394"/>
      <c r="E1055" s="394"/>
      <c r="F1055" s="472"/>
      <c r="G1055" s="138">
        <v>1</v>
      </c>
      <c r="H1055" s="6">
        <v>2019</v>
      </c>
      <c r="I1055" s="6">
        <f t="shared" si="86"/>
        <v>448.9</v>
      </c>
      <c r="J1055" s="6"/>
      <c r="K1055" s="6">
        <v>448.9</v>
      </c>
      <c r="L1055" s="6"/>
      <c r="M1055" s="6"/>
    </row>
    <row r="1056" spans="2:13" ht="15.75" thickBot="1" x14ac:dyDescent="0.3">
      <c r="B1056" s="457"/>
      <c r="C1056" s="394"/>
      <c r="D1056" s="394"/>
      <c r="E1056" s="394"/>
      <c r="F1056" s="472"/>
      <c r="G1056" s="138">
        <v>1</v>
      </c>
      <c r="H1056" s="6">
        <v>2020</v>
      </c>
      <c r="I1056" s="135">
        <f t="shared" si="86"/>
        <v>423.5</v>
      </c>
      <c r="J1056" s="6"/>
      <c r="K1056" s="139">
        <v>423.5</v>
      </c>
      <c r="L1056" s="6"/>
      <c r="M1056" s="6"/>
    </row>
    <row r="1057" spans="2:13" ht="15.75" thickBot="1" x14ac:dyDescent="0.3">
      <c r="B1057" s="457"/>
      <c r="C1057" s="394"/>
      <c r="D1057" s="394"/>
      <c r="E1057" s="394"/>
      <c r="F1057" s="472"/>
      <c r="G1057" s="138">
        <v>1</v>
      </c>
      <c r="H1057" s="6">
        <v>2021</v>
      </c>
      <c r="I1057" s="135">
        <f t="shared" si="86"/>
        <v>493.6</v>
      </c>
      <c r="J1057" s="101"/>
      <c r="K1057" s="195">
        <v>493.6</v>
      </c>
      <c r="L1057" s="101"/>
      <c r="M1057" s="101"/>
    </row>
    <row r="1058" spans="2:13" ht="15.75" thickBot="1" x14ac:dyDescent="0.3">
      <c r="B1058" s="457"/>
      <c r="C1058" s="394"/>
      <c r="D1058" s="394"/>
      <c r="E1058" s="394"/>
      <c r="F1058" s="472"/>
      <c r="G1058" s="138">
        <v>1</v>
      </c>
      <c r="H1058" s="6">
        <v>2022</v>
      </c>
      <c r="I1058" s="135">
        <f t="shared" si="86"/>
        <v>529</v>
      </c>
      <c r="J1058" s="101"/>
      <c r="K1058" s="313">
        <v>529</v>
      </c>
      <c r="L1058" s="101"/>
      <c r="M1058" s="101"/>
    </row>
    <row r="1059" spans="2:13" ht="15.75" thickBot="1" x14ac:dyDescent="0.3">
      <c r="B1059" s="457"/>
      <c r="C1059" s="394"/>
      <c r="D1059" s="394"/>
      <c r="E1059" s="394"/>
      <c r="F1059" s="472"/>
      <c r="G1059" s="138">
        <v>1</v>
      </c>
      <c r="H1059" s="6">
        <v>2023</v>
      </c>
      <c r="I1059" s="6">
        <f t="shared" si="86"/>
        <v>461.6</v>
      </c>
      <c r="J1059" s="101"/>
      <c r="K1059" s="193">
        <v>461.6</v>
      </c>
      <c r="L1059" s="101"/>
      <c r="M1059" s="101"/>
    </row>
    <row r="1060" spans="2:13" ht="15.75" thickBot="1" x14ac:dyDescent="0.3">
      <c r="B1060" s="457"/>
      <c r="C1060" s="394"/>
      <c r="D1060" s="394"/>
      <c r="E1060" s="394"/>
      <c r="F1060" s="425"/>
      <c r="G1060" s="149">
        <v>1</v>
      </c>
      <c r="H1060" s="6">
        <v>2024</v>
      </c>
      <c r="I1060" s="6">
        <f t="shared" si="86"/>
        <v>461.6</v>
      </c>
      <c r="J1060" s="101"/>
      <c r="K1060" s="6">
        <v>461.6</v>
      </c>
      <c r="L1060" s="101"/>
      <c r="M1060" s="101"/>
    </row>
    <row r="1061" spans="2:13" ht="15.75" thickBot="1" x14ac:dyDescent="0.3">
      <c r="B1061" s="457"/>
      <c r="C1061" s="394"/>
      <c r="D1061" s="394"/>
      <c r="E1061" s="394"/>
      <c r="F1061" s="199"/>
      <c r="G1061" s="136">
        <v>1</v>
      </c>
      <c r="H1061" s="219">
        <v>2025</v>
      </c>
      <c r="I1061" s="219">
        <f t="shared" si="86"/>
        <v>461.6</v>
      </c>
      <c r="J1061" s="101"/>
      <c r="K1061" s="219">
        <v>461.6</v>
      </c>
      <c r="L1061" s="101"/>
      <c r="M1061" s="101"/>
    </row>
    <row r="1062" spans="2:13" ht="15.75" thickBot="1" x14ac:dyDescent="0.3">
      <c r="B1062" s="457"/>
      <c r="C1062" s="394"/>
      <c r="D1062" s="394"/>
      <c r="E1062" s="394"/>
      <c r="F1062" s="199"/>
      <c r="G1062" s="136">
        <v>1</v>
      </c>
      <c r="H1062" s="219">
        <v>2026</v>
      </c>
      <c r="I1062" s="219">
        <f t="shared" si="86"/>
        <v>461.6</v>
      </c>
      <c r="J1062" s="101"/>
      <c r="K1062" s="219">
        <v>461.6</v>
      </c>
      <c r="L1062" s="101"/>
      <c r="M1062" s="101"/>
    </row>
    <row r="1063" spans="2:13" ht="15.75" thickBot="1" x14ac:dyDescent="0.3">
      <c r="B1063" s="457"/>
      <c r="C1063" s="394"/>
      <c r="D1063" s="394"/>
      <c r="E1063" s="394"/>
      <c r="F1063" s="199"/>
      <c r="G1063" s="136">
        <v>1</v>
      </c>
      <c r="H1063" s="219">
        <v>2027</v>
      </c>
      <c r="I1063" s="219">
        <f t="shared" si="86"/>
        <v>461.6</v>
      </c>
      <c r="J1063" s="101"/>
      <c r="K1063" s="219">
        <v>461.6</v>
      </c>
      <c r="L1063" s="101"/>
      <c r="M1063" s="101"/>
    </row>
    <row r="1064" spans="2:13" ht="15.75" thickBot="1" x14ac:dyDescent="0.3">
      <c r="B1064" s="457"/>
      <c r="C1064" s="394"/>
      <c r="D1064" s="394"/>
      <c r="E1064" s="394"/>
      <c r="F1064" s="199"/>
      <c r="G1064" s="136">
        <v>1</v>
      </c>
      <c r="H1064" s="219">
        <v>2028</v>
      </c>
      <c r="I1064" s="219">
        <f t="shared" si="86"/>
        <v>461.6</v>
      </c>
      <c r="J1064" s="101"/>
      <c r="K1064" s="219">
        <v>461.6</v>
      </c>
      <c r="L1064" s="101"/>
      <c r="M1064" s="101"/>
    </row>
    <row r="1065" spans="2:13" ht="15.75" thickBot="1" x14ac:dyDescent="0.3">
      <c r="B1065" s="457"/>
      <c r="C1065" s="394"/>
      <c r="D1065" s="394"/>
      <c r="E1065" s="394"/>
      <c r="F1065" s="199"/>
      <c r="G1065" s="136">
        <v>1</v>
      </c>
      <c r="H1065" s="219">
        <v>2029</v>
      </c>
      <c r="I1065" s="219">
        <f t="shared" si="86"/>
        <v>461.6</v>
      </c>
      <c r="J1065" s="101"/>
      <c r="K1065" s="219">
        <v>461.6</v>
      </c>
      <c r="L1065" s="101"/>
      <c r="M1065" s="101"/>
    </row>
    <row r="1066" spans="2:13" ht="15.75" thickBot="1" x14ac:dyDescent="0.3">
      <c r="B1066" s="378"/>
      <c r="C1066" s="397"/>
      <c r="D1066" s="397"/>
      <c r="E1066" s="397"/>
      <c r="F1066" s="199"/>
      <c r="G1066" s="134">
        <v>1</v>
      </c>
      <c r="H1066" s="219">
        <v>2030</v>
      </c>
      <c r="I1066" s="219">
        <f t="shared" si="86"/>
        <v>461.6</v>
      </c>
      <c r="J1066" s="101"/>
      <c r="K1066" s="219">
        <v>461.6</v>
      </c>
      <c r="L1066" s="101"/>
      <c r="M1066" s="101"/>
    </row>
    <row r="1067" spans="2:13" ht="39" customHeight="1" thickBot="1" x14ac:dyDescent="0.3">
      <c r="B1067" s="475">
        <v>12</v>
      </c>
      <c r="C1067" s="386" t="s">
        <v>205</v>
      </c>
      <c r="D1067" s="386" t="s">
        <v>206</v>
      </c>
      <c r="E1067" s="386" t="s">
        <v>207</v>
      </c>
      <c r="F1067" s="476" t="s">
        <v>39</v>
      </c>
      <c r="G1067" s="127">
        <v>100</v>
      </c>
      <c r="H1067" s="6">
        <v>2016</v>
      </c>
      <c r="I1067" s="6">
        <f t="shared" si="86"/>
        <v>804.5</v>
      </c>
      <c r="J1067" s="6"/>
      <c r="K1067" s="6"/>
      <c r="L1067" s="6"/>
      <c r="M1067" s="6">
        <v>804.5</v>
      </c>
    </row>
    <row r="1068" spans="2:13" ht="35.25" customHeight="1" thickBot="1" x14ac:dyDescent="0.3">
      <c r="B1068" s="475"/>
      <c r="C1068" s="386"/>
      <c r="D1068" s="386"/>
      <c r="E1068" s="386"/>
      <c r="F1068" s="476"/>
      <c r="G1068" s="14">
        <v>93</v>
      </c>
      <c r="H1068" s="100">
        <v>2017</v>
      </c>
      <c r="I1068" s="100">
        <f t="shared" si="86"/>
        <v>820.1</v>
      </c>
      <c r="J1068" s="100"/>
      <c r="K1068" s="100"/>
      <c r="L1068" s="100"/>
      <c r="M1068" s="113">
        <v>820.1</v>
      </c>
    </row>
    <row r="1069" spans="2:13" ht="21" customHeight="1" thickBot="1" x14ac:dyDescent="0.3">
      <c r="B1069" s="481">
        <v>13</v>
      </c>
      <c r="C1069" s="408" t="s">
        <v>208</v>
      </c>
      <c r="D1069" s="408" t="s">
        <v>209</v>
      </c>
      <c r="E1069" s="408" t="s">
        <v>210</v>
      </c>
      <c r="F1069" s="396" t="s">
        <v>39</v>
      </c>
      <c r="G1069" s="140">
        <v>25</v>
      </c>
      <c r="H1069" s="72">
        <v>2018</v>
      </c>
      <c r="I1069" s="72">
        <f t="shared" si="86"/>
        <v>24.68</v>
      </c>
      <c r="J1069" s="89">
        <v>0</v>
      </c>
      <c r="K1069" s="72">
        <v>0</v>
      </c>
      <c r="L1069" s="72">
        <v>24.68</v>
      </c>
      <c r="M1069" s="141">
        <v>0</v>
      </c>
    </row>
    <row r="1070" spans="2:13" ht="15.75" thickBot="1" x14ac:dyDescent="0.3">
      <c r="B1070" s="482"/>
      <c r="C1070" s="409"/>
      <c r="D1070" s="409"/>
      <c r="E1070" s="409"/>
      <c r="F1070" s="394"/>
      <c r="G1070" s="140">
        <v>25</v>
      </c>
      <c r="H1070" s="72">
        <v>2019</v>
      </c>
      <c r="I1070" s="142">
        <f t="shared" si="86"/>
        <v>109.04</v>
      </c>
      <c r="J1070" s="89">
        <v>0</v>
      </c>
      <c r="K1070" s="72">
        <v>0</v>
      </c>
      <c r="L1070" s="142">
        <v>109.04</v>
      </c>
      <c r="M1070" s="141">
        <v>0</v>
      </c>
    </row>
    <row r="1071" spans="2:13" ht="15.75" thickBot="1" x14ac:dyDescent="0.3">
      <c r="B1071" s="482"/>
      <c r="C1071" s="409"/>
      <c r="D1071" s="409"/>
      <c r="E1071" s="409"/>
      <c r="F1071" s="394"/>
      <c r="G1071" s="140">
        <v>25</v>
      </c>
      <c r="H1071" s="72">
        <v>2020</v>
      </c>
      <c r="I1071" s="72">
        <f t="shared" si="86"/>
        <v>127.6</v>
      </c>
      <c r="J1071" s="89">
        <v>0</v>
      </c>
      <c r="K1071" s="72">
        <v>0</v>
      </c>
      <c r="L1071" s="72">
        <v>127.6</v>
      </c>
      <c r="M1071" s="141">
        <v>0</v>
      </c>
    </row>
    <row r="1072" spans="2:13" ht="15.75" thickBot="1" x14ac:dyDescent="0.3">
      <c r="B1072" s="482"/>
      <c r="C1072" s="409"/>
      <c r="D1072" s="409"/>
      <c r="E1072" s="409"/>
      <c r="F1072" s="394"/>
      <c r="G1072" s="140">
        <v>35</v>
      </c>
      <c r="H1072" s="72">
        <v>2021</v>
      </c>
      <c r="I1072" s="72">
        <f t="shared" si="86"/>
        <v>357.3</v>
      </c>
      <c r="J1072" s="89">
        <v>0</v>
      </c>
      <c r="K1072" s="72">
        <v>0</v>
      </c>
      <c r="L1072" s="72">
        <v>357.3</v>
      </c>
      <c r="M1072" s="141">
        <v>0</v>
      </c>
    </row>
    <row r="1073" spans="2:13" ht="15.75" thickBot="1" x14ac:dyDescent="0.3">
      <c r="B1073" s="482"/>
      <c r="C1073" s="409"/>
      <c r="D1073" s="409"/>
      <c r="E1073" s="409"/>
      <c r="F1073" s="394"/>
      <c r="G1073" s="140">
        <v>35</v>
      </c>
      <c r="H1073" s="72">
        <v>2022</v>
      </c>
      <c r="I1073" s="72">
        <f t="shared" si="86"/>
        <v>460.2</v>
      </c>
      <c r="J1073" s="89">
        <v>0</v>
      </c>
      <c r="K1073" s="72">
        <v>0</v>
      </c>
      <c r="L1073" s="142">
        <v>460.2</v>
      </c>
      <c r="M1073" s="141">
        <v>0</v>
      </c>
    </row>
    <row r="1074" spans="2:13" ht="15.75" thickBot="1" x14ac:dyDescent="0.3">
      <c r="B1074" s="482"/>
      <c r="C1074" s="409"/>
      <c r="D1074" s="409"/>
      <c r="E1074" s="409"/>
      <c r="F1074" s="394"/>
      <c r="G1074" s="140">
        <v>35</v>
      </c>
      <c r="H1074" s="72">
        <v>2023</v>
      </c>
      <c r="I1074" s="72">
        <f t="shared" si="86"/>
        <v>726</v>
      </c>
      <c r="J1074" s="89">
        <v>0</v>
      </c>
      <c r="K1074" s="72">
        <v>0</v>
      </c>
      <c r="L1074" s="142">
        <v>726</v>
      </c>
      <c r="M1074" s="141">
        <v>0</v>
      </c>
    </row>
    <row r="1075" spans="2:13" ht="15.75" thickBot="1" x14ac:dyDescent="0.3">
      <c r="B1075" s="482"/>
      <c r="C1075" s="409"/>
      <c r="D1075" s="409"/>
      <c r="E1075" s="409"/>
      <c r="F1075" s="394"/>
      <c r="G1075" s="241">
        <v>35</v>
      </c>
      <c r="H1075" s="210">
        <v>2024</v>
      </c>
      <c r="I1075" s="21">
        <f t="shared" si="86"/>
        <v>726</v>
      </c>
      <c r="J1075" s="210">
        <v>0</v>
      </c>
      <c r="K1075" s="215">
        <v>0</v>
      </c>
      <c r="L1075" s="142">
        <v>726</v>
      </c>
      <c r="M1075" s="141">
        <v>0</v>
      </c>
    </row>
    <row r="1076" spans="2:13" ht="15.75" thickBot="1" x14ac:dyDescent="0.3">
      <c r="B1076" s="482"/>
      <c r="C1076" s="409"/>
      <c r="D1076" s="409"/>
      <c r="E1076" s="409"/>
      <c r="F1076" s="394"/>
      <c r="G1076" s="241">
        <v>35</v>
      </c>
      <c r="H1076" s="209">
        <v>2025</v>
      </c>
      <c r="I1076" s="214">
        <f t="shared" si="86"/>
        <v>726</v>
      </c>
      <c r="J1076" s="210">
        <v>0</v>
      </c>
      <c r="K1076" s="215">
        <v>0</v>
      </c>
      <c r="L1076" s="142">
        <v>726</v>
      </c>
      <c r="M1076" s="141">
        <v>0</v>
      </c>
    </row>
    <row r="1077" spans="2:13" ht="15.75" thickBot="1" x14ac:dyDescent="0.3">
      <c r="B1077" s="482"/>
      <c r="C1077" s="409"/>
      <c r="D1077" s="409"/>
      <c r="E1077" s="409"/>
      <c r="F1077" s="394"/>
      <c r="G1077" s="148">
        <v>35</v>
      </c>
      <c r="H1077" s="209">
        <v>2026</v>
      </c>
      <c r="I1077" s="214">
        <f t="shared" si="86"/>
        <v>726</v>
      </c>
      <c r="J1077" s="210">
        <v>0</v>
      </c>
      <c r="K1077" s="215">
        <v>0</v>
      </c>
      <c r="L1077" s="142">
        <v>726</v>
      </c>
      <c r="M1077" s="141">
        <v>0</v>
      </c>
    </row>
    <row r="1078" spans="2:13" ht="15.75" thickBot="1" x14ac:dyDescent="0.3">
      <c r="B1078" s="482"/>
      <c r="C1078" s="409"/>
      <c r="D1078" s="409"/>
      <c r="E1078" s="409"/>
      <c r="F1078" s="394"/>
      <c r="G1078" s="148">
        <v>35</v>
      </c>
      <c r="H1078" s="209">
        <v>2027</v>
      </c>
      <c r="I1078" s="214">
        <f t="shared" si="86"/>
        <v>726</v>
      </c>
      <c r="J1078" s="210">
        <v>0</v>
      </c>
      <c r="K1078" s="215">
        <v>0</v>
      </c>
      <c r="L1078" s="142">
        <v>726</v>
      </c>
      <c r="M1078" s="141">
        <v>0</v>
      </c>
    </row>
    <row r="1079" spans="2:13" ht="15.75" thickBot="1" x14ac:dyDescent="0.3">
      <c r="B1079" s="482"/>
      <c r="C1079" s="409"/>
      <c r="D1079" s="409"/>
      <c r="E1079" s="409"/>
      <c r="F1079" s="394"/>
      <c r="G1079" s="148">
        <v>35</v>
      </c>
      <c r="H1079" s="209">
        <v>2028</v>
      </c>
      <c r="I1079" s="214">
        <f t="shared" si="86"/>
        <v>726</v>
      </c>
      <c r="J1079" s="210">
        <v>0</v>
      </c>
      <c r="K1079" s="215">
        <v>0</v>
      </c>
      <c r="L1079" s="142">
        <v>726</v>
      </c>
      <c r="M1079" s="141">
        <v>0</v>
      </c>
    </row>
    <row r="1080" spans="2:13" ht="15.75" thickBot="1" x14ac:dyDescent="0.3">
      <c r="B1080" s="482"/>
      <c r="C1080" s="409"/>
      <c r="D1080" s="409"/>
      <c r="E1080" s="409"/>
      <c r="F1080" s="394"/>
      <c r="G1080" s="148">
        <v>35</v>
      </c>
      <c r="H1080" s="209">
        <v>2029</v>
      </c>
      <c r="I1080" s="214">
        <f t="shared" si="86"/>
        <v>726</v>
      </c>
      <c r="J1080" s="210">
        <v>0</v>
      </c>
      <c r="K1080" s="215">
        <v>0</v>
      </c>
      <c r="L1080" s="142">
        <v>726</v>
      </c>
      <c r="M1080" s="141">
        <v>0</v>
      </c>
    </row>
    <row r="1081" spans="2:13" ht="15.75" thickBot="1" x14ac:dyDescent="0.3">
      <c r="B1081" s="483"/>
      <c r="C1081" s="410"/>
      <c r="D1081" s="410"/>
      <c r="E1081" s="410"/>
      <c r="F1081" s="397"/>
      <c r="G1081" s="148">
        <v>35</v>
      </c>
      <c r="H1081" s="209">
        <v>2030</v>
      </c>
      <c r="I1081" s="214">
        <f t="shared" si="86"/>
        <v>726</v>
      </c>
      <c r="J1081" s="210">
        <v>0</v>
      </c>
      <c r="K1081" s="215">
        <v>0</v>
      </c>
      <c r="L1081" s="142">
        <v>726</v>
      </c>
      <c r="M1081" s="141">
        <v>0</v>
      </c>
    </row>
    <row r="1082" spans="2:13" ht="41.25" customHeight="1" thickBot="1" x14ac:dyDescent="0.3">
      <c r="B1082" s="481">
        <v>14</v>
      </c>
      <c r="C1082" s="485" t="s">
        <v>316</v>
      </c>
      <c r="D1082" s="396" t="s">
        <v>73</v>
      </c>
      <c r="E1082" s="450" t="s">
        <v>315</v>
      </c>
      <c r="F1082" s="450" t="s">
        <v>99</v>
      </c>
      <c r="G1082" s="263">
        <v>7</v>
      </c>
      <c r="H1082" s="25">
        <v>2023</v>
      </c>
      <c r="I1082" s="299">
        <f t="shared" si="86"/>
        <v>39.5</v>
      </c>
      <c r="J1082" s="286">
        <v>0</v>
      </c>
      <c r="K1082" s="287">
        <v>0</v>
      </c>
      <c r="L1082" s="287">
        <v>39.5</v>
      </c>
      <c r="M1082" s="301">
        <v>0</v>
      </c>
    </row>
    <row r="1083" spans="2:13" ht="29.25" customHeight="1" thickBot="1" x14ac:dyDescent="0.3">
      <c r="B1083" s="482"/>
      <c r="C1083" s="486"/>
      <c r="D1083" s="394"/>
      <c r="E1083" s="451"/>
      <c r="F1083" s="451"/>
      <c r="G1083" s="309">
        <v>7</v>
      </c>
      <c r="H1083" s="25">
        <v>2024</v>
      </c>
      <c r="I1083" s="299">
        <f t="shared" si="86"/>
        <v>39.5</v>
      </c>
      <c r="J1083" s="310">
        <v>0</v>
      </c>
      <c r="K1083" s="311">
        <v>0</v>
      </c>
      <c r="L1083" s="311">
        <v>39.5</v>
      </c>
      <c r="M1083" s="32">
        <v>0</v>
      </c>
    </row>
    <row r="1084" spans="2:13" ht="33" customHeight="1" thickBot="1" x14ac:dyDescent="0.3">
      <c r="B1084" s="483"/>
      <c r="C1084" s="487"/>
      <c r="D1084" s="397"/>
      <c r="E1084" s="452"/>
      <c r="F1084" s="452"/>
      <c r="G1084" s="309">
        <v>7</v>
      </c>
      <c r="H1084" s="25">
        <v>2025</v>
      </c>
      <c r="I1084" s="299">
        <f t="shared" si="86"/>
        <v>39.5</v>
      </c>
      <c r="J1084" s="310">
        <v>0</v>
      </c>
      <c r="K1084" s="311">
        <v>0</v>
      </c>
      <c r="L1084" s="311">
        <v>39.5</v>
      </c>
      <c r="M1084" s="32">
        <v>0</v>
      </c>
    </row>
    <row r="1085" spans="2:13" ht="16.5" customHeight="1" thickBot="1" x14ac:dyDescent="0.3">
      <c r="B1085" s="143"/>
      <c r="C1085" s="144" t="s">
        <v>53</v>
      </c>
      <c r="D1085" s="144"/>
      <c r="E1085" s="4"/>
      <c r="F1085" s="144"/>
      <c r="G1085" s="134"/>
      <c r="H1085" s="39">
        <v>2014</v>
      </c>
      <c r="I1085" s="112">
        <v>5935.8</v>
      </c>
      <c r="J1085" s="39">
        <v>0</v>
      </c>
      <c r="K1085" s="112">
        <v>5427</v>
      </c>
      <c r="L1085" s="39">
        <v>508.8</v>
      </c>
      <c r="M1085" s="39">
        <v>0</v>
      </c>
    </row>
    <row r="1086" spans="2:13" ht="16.5" thickBot="1" x14ac:dyDescent="0.3">
      <c r="B1086" s="126"/>
      <c r="C1086" s="17"/>
      <c r="D1086" s="17"/>
      <c r="E1086" s="4"/>
      <c r="F1086" s="17"/>
      <c r="G1086" s="127"/>
      <c r="H1086" s="39">
        <v>2015</v>
      </c>
      <c r="I1086" s="112">
        <v>5851.2</v>
      </c>
      <c r="J1086" s="39">
        <v>0</v>
      </c>
      <c r="K1086" s="112">
        <v>5336.2</v>
      </c>
      <c r="L1086" s="39">
        <v>515</v>
      </c>
      <c r="M1086" s="39">
        <v>0</v>
      </c>
    </row>
    <row r="1087" spans="2:13" ht="16.5" thickBot="1" x14ac:dyDescent="0.3">
      <c r="B1087" s="126"/>
      <c r="C1087" s="17"/>
      <c r="D1087" s="17"/>
      <c r="E1087" s="4"/>
      <c r="F1087" s="17"/>
      <c r="G1087" s="127"/>
      <c r="H1087" s="39">
        <v>2016</v>
      </c>
      <c r="I1087" s="112">
        <v>6732</v>
      </c>
      <c r="J1087" s="39">
        <v>0</v>
      </c>
      <c r="K1087" s="112">
        <v>5312.5</v>
      </c>
      <c r="L1087" s="39">
        <v>615</v>
      </c>
      <c r="M1087" s="39">
        <v>804.5</v>
      </c>
    </row>
    <row r="1088" spans="2:13" ht="16.5" thickBot="1" x14ac:dyDescent="0.3">
      <c r="B1088" s="126"/>
      <c r="C1088" s="17"/>
      <c r="D1088" s="17"/>
      <c r="E1088" s="4"/>
      <c r="F1088" s="17"/>
      <c r="G1088" s="127"/>
      <c r="H1088" s="39">
        <v>2017</v>
      </c>
      <c r="I1088" s="112">
        <v>6643.2</v>
      </c>
      <c r="J1088" s="39">
        <v>0</v>
      </c>
      <c r="K1088" s="112">
        <v>5208.3</v>
      </c>
      <c r="L1088" s="39">
        <v>614.79999999999995</v>
      </c>
      <c r="M1088" s="39">
        <v>820.1</v>
      </c>
    </row>
    <row r="1089" spans="2:13" ht="16.5" thickBot="1" x14ac:dyDescent="0.3">
      <c r="B1089" s="126"/>
      <c r="C1089" s="17"/>
      <c r="D1089" s="17"/>
      <c r="E1089" s="4"/>
      <c r="F1089" s="17"/>
      <c r="G1089" s="127"/>
      <c r="H1089" s="39">
        <v>2018</v>
      </c>
      <c r="I1089" s="112">
        <f t="shared" ref="I1089:I1101" si="87">J1089+K1089+L1089+M1089</f>
        <v>5739.98</v>
      </c>
      <c r="J1089" s="39">
        <v>0</v>
      </c>
      <c r="K1089" s="112">
        <f t="shared" ref="K1089:L1093" si="88">K886+K903+K920+K937+K954+K971+K986+K1003+K1020+K1037+K1054+K1069</f>
        <v>5100.5</v>
      </c>
      <c r="L1089" s="112">
        <f t="shared" si="88"/>
        <v>639.4799999999999</v>
      </c>
      <c r="M1089" s="39">
        <v>0</v>
      </c>
    </row>
    <row r="1090" spans="2:13" ht="16.5" thickBot="1" x14ac:dyDescent="0.3">
      <c r="B1090" s="126"/>
      <c r="C1090" s="17"/>
      <c r="D1090" s="17"/>
      <c r="E1090" s="4"/>
      <c r="F1090" s="17"/>
      <c r="G1090" s="127"/>
      <c r="H1090" s="39">
        <v>2019</v>
      </c>
      <c r="I1090" s="112">
        <f t="shared" si="87"/>
        <v>5512.32</v>
      </c>
      <c r="J1090" s="39">
        <v>0</v>
      </c>
      <c r="K1090" s="112">
        <f t="shared" si="88"/>
        <v>4765.2999999999993</v>
      </c>
      <c r="L1090" s="112">
        <f t="shared" si="88"/>
        <v>747.02</v>
      </c>
      <c r="M1090" s="39">
        <v>0</v>
      </c>
    </row>
    <row r="1091" spans="2:13" ht="16.5" thickBot="1" x14ac:dyDescent="0.3">
      <c r="B1091" s="126"/>
      <c r="C1091" s="17"/>
      <c r="D1091" s="17"/>
      <c r="E1091" s="4"/>
      <c r="F1091" s="17"/>
      <c r="G1091" s="127"/>
      <c r="H1091" s="128">
        <v>2020</v>
      </c>
      <c r="I1091" s="112">
        <f t="shared" si="87"/>
        <v>3992.2</v>
      </c>
      <c r="J1091" s="39">
        <v>0</v>
      </c>
      <c r="K1091" s="112">
        <f t="shared" si="88"/>
        <v>3849.6</v>
      </c>
      <c r="L1091" s="112">
        <f t="shared" si="88"/>
        <v>142.6</v>
      </c>
      <c r="M1091" s="39">
        <v>0</v>
      </c>
    </row>
    <row r="1092" spans="2:13" ht="16.5" thickBot="1" x14ac:dyDescent="0.3">
      <c r="B1092" s="126"/>
      <c r="C1092" s="17"/>
      <c r="D1092" s="17"/>
      <c r="E1092" s="4"/>
      <c r="F1092" s="17"/>
      <c r="G1092" s="127"/>
      <c r="H1092" s="128">
        <v>2021</v>
      </c>
      <c r="I1092" s="112">
        <f t="shared" si="87"/>
        <v>5133.5</v>
      </c>
      <c r="J1092" s="39">
        <v>0</v>
      </c>
      <c r="K1092" s="112">
        <f t="shared" si="88"/>
        <v>4090.7999999999997</v>
      </c>
      <c r="L1092" s="112">
        <f t="shared" si="88"/>
        <v>1042.7</v>
      </c>
      <c r="M1092" s="39">
        <v>0</v>
      </c>
    </row>
    <row r="1093" spans="2:13" ht="16.5" thickBot="1" x14ac:dyDescent="0.3">
      <c r="B1093" s="126"/>
      <c r="C1093" s="17"/>
      <c r="D1093" s="17"/>
      <c r="E1093" s="4"/>
      <c r="F1093" s="17"/>
      <c r="G1093" s="127"/>
      <c r="H1093" s="128">
        <v>2022</v>
      </c>
      <c r="I1093" s="112">
        <f>J1093+K1093+L1093+M1093</f>
        <v>5702.6</v>
      </c>
      <c r="J1093" s="39">
        <v>0</v>
      </c>
      <c r="K1093" s="112">
        <f t="shared" si="88"/>
        <v>4432.3</v>
      </c>
      <c r="L1093" s="112">
        <f t="shared" si="88"/>
        <v>1270.3</v>
      </c>
      <c r="M1093" s="39">
        <v>0</v>
      </c>
    </row>
    <row r="1094" spans="2:13" ht="16.5" thickBot="1" x14ac:dyDescent="0.3">
      <c r="B1094" s="126"/>
      <c r="C1094" s="17"/>
      <c r="D1094" s="17"/>
      <c r="E1094" s="4"/>
      <c r="F1094" s="17"/>
      <c r="G1094" s="127"/>
      <c r="H1094" s="128">
        <v>2023</v>
      </c>
      <c r="I1094" s="112">
        <f t="shared" si="87"/>
        <v>6260</v>
      </c>
      <c r="J1094" s="39">
        <v>0</v>
      </c>
      <c r="K1094" s="112">
        <f t="shared" ref="K1094:K1101" si="89">K891+K908+K925+K942+K959+K976+K991+K1008+K1025+K1042+K1059+K1074</f>
        <v>4683.4000000000005</v>
      </c>
      <c r="L1094" s="112">
        <f>L891+L908+L925+L942+L959+L976+L991+L1008+L1025+L1042+L1059+L1074+L1082</f>
        <v>1576.6</v>
      </c>
      <c r="M1094" s="39">
        <v>0</v>
      </c>
    </row>
    <row r="1095" spans="2:13" ht="16.5" thickBot="1" x14ac:dyDescent="0.3">
      <c r="B1095" s="242"/>
      <c r="C1095" s="218"/>
      <c r="D1095" s="218"/>
      <c r="E1095" s="218"/>
      <c r="F1095" s="17"/>
      <c r="G1095" s="127"/>
      <c r="H1095" s="128">
        <v>2024</v>
      </c>
      <c r="I1095" s="112">
        <f t="shared" si="87"/>
        <v>6260</v>
      </c>
      <c r="J1095" s="39">
        <v>0</v>
      </c>
      <c r="K1095" s="112">
        <f t="shared" si="89"/>
        <v>4683.4000000000005</v>
      </c>
      <c r="L1095" s="112">
        <f>L892+L909+L926+L943+L960+L977+L992+L1009+L1026+L1043+L1060+L1075+L1083</f>
        <v>1576.6</v>
      </c>
      <c r="M1095" s="39">
        <v>0</v>
      </c>
    </row>
    <row r="1096" spans="2:13" ht="16.5" thickBot="1" x14ac:dyDescent="0.3">
      <c r="B1096" s="242"/>
      <c r="C1096" s="103"/>
      <c r="D1096" s="103"/>
      <c r="E1096" s="103"/>
      <c r="F1096" s="218"/>
      <c r="G1096" s="125"/>
      <c r="H1096" s="128">
        <v>2025</v>
      </c>
      <c r="I1096" s="112">
        <f t="shared" si="87"/>
        <v>6260</v>
      </c>
      <c r="J1096" s="39">
        <v>0</v>
      </c>
      <c r="K1096" s="112">
        <f t="shared" si="89"/>
        <v>4683.4000000000005</v>
      </c>
      <c r="L1096" s="112">
        <f>L893+L910+L927+L944+L961+L978+L993+L1010+L1027+L1044+L1061+L1076+L1084</f>
        <v>1576.6</v>
      </c>
      <c r="M1096" s="39">
        <v>0</v>
      </c>
    </row>
    <row r="1097" spans="2:13" ht="16.5" thickBot="1" x14ac:dyDescent="0.3">
      <c r="B1097" s="242"/>
      <c r="C1097" s="103"/>
      <c r="D1097" s="103"/>
      <c r="E1097" s="103"/>
      <c r="F1097" s="103"/>
      <c r="G1097" s="127"/>
      <c r="H1097" s="128">
        <v>2026</v>
      </c>
      <c r="I1097" s="112">
        <f t="shared" si="87"/>
        <v>6216.6</v>
      </c>
      <c r="J1097" s="39">
        <v>0</v>
      </c>
      <c r="K1097" s="112">
        <f>K894+K911+K928+K945+K962+K979+K994+K1011+K1028+K1045+K1062+K1077</f>
        <v>4679.5000000000009</v>
      </c>
      <c r="L1097" s="112">
        <f>L894+L911+L928+L945+L962+L979+L994+L1011+L1028+L1045+L1062+L1077</f>
        <v>1537.1</v>
      </c>
      <c r="M1097" s="39">
        <v>0</v>
      </c>
    </row>
    <row r="1098" spans="2:13" ht="16.5" thickBot="1" x14ac:dyDescent="0.3">
      <c r="B1098" s="242"/>
      <c r="C1098" s="103"/>
      <c r="D1098" s="103"/>
      <c r="E1098" s="103"/>
      <c r="F1098" s="103"/>
      <c r="G1098" s="127"/>
      <c r="H1098" s="128">
        <v>2027</v>
      </c>
      <c r="I1098" s="112">
        <f t="shared" si="87"/>
        <v>6216.6</v>
      </c>
      <c r="J1098" s="39">
        <v>0</v>
      </c>
      <c r="K1098" s="112">
        <f t="shared" si="89"/>
        <v>4679.5000000000009</v>
      </c>
      <c r="L1098" s="112">
        <f>L895+L912+L929+L946+L963+L980+L995+L1012+L1029+L1046+L1063+L1078</f>
        <v>1537.1</v>
      </c>
      <c r="M1098" s="39">
        <v>0</v>
      </c>
    </row>
    <row r="1099" spans="2:13" ht="16.5" thickBot="1" x14ac:dyDescent="0.3">
      <c r="B1099" s="242"/>
      <c r="C1099" s="103"/>
      <c r="D1099" s="103"/>
      <c r="E1099" s="103"/>
      <c r="F1099" s="103"/>
      <c r="G1099" s="127"/>
      <c r="H1099" s="128">
        <v>2028</v>
      </c>
      <c r="I1099" s="112">
        <f t="shared" si="87"/>
        <v>6216.6</v>
      </c>
      <c r="J1099" s="39">
        <v>0</v>
      </c>
      <c r="K1099" s="112">
        <f t="shared" si="89"/>
        <v>4679.5000000000009</v>
      </c>
      <c r="L1099" s="112">
        <f>L896+L913+L930+L947+L964+L981+L996+L1013+L1030+L1047+L1064+L1079</f>
        <v>1537.1</v>
      </c>
      <c r="M1099" s="39">
        <v>0</v>
      </c>
    </row>
    <row r="1100" spans="2:13" ht="16.5" thickBot="1" x14ac:dyDescent="0.3">
      <c r="B1100" s="242"/>
      <c r="C1100" s="103"/>
      <c r="D1100" s="103"/>
      <c r="E1100" s="103"/>
      <c r="F1100" s="103"/>
      <c r="G1100" s="127"/>
      <c r="H1100" s="128">
        <v>2029</v>
      </c>
      <c r="I1100" s="112">
        <f t="shared" si="87"/>
        <v>6216.6</v>
      </c>
      <c r="J1100" s="39">
        <v>0</v>
      </c>
      <c r="K1100" s="112">
        <f t="shared" si="89"/>
        <v>4679.5000000000009</v>
      </c>
      <c r="L1100" s="112">
        <f>L897+L914+L931+L948+L965+L982+L997+L1014+L1031+L1048+L1065+L1080</f>
        <v>1537.1</v>
      </c>
      <c r="M1100" s="39">
        <v>0</v>
      </c>
    </row>
    <row r="1101" spans="2:13" ht="16.5" thickBot="1" x14ac:dyDescent="0.3">
      <c r="B1101" s="242"/>
      <c r="C1101" s="103"/>
      <c r="D1101" s="103"/>
      <c r="E1101" s="103"/>
      <c r="F1101" s="103"/>
      <c r="G1101" s="240"/>
      <c r="H1101" s="128">
        <v>2030</v>
      </c>
      <c r="I1101" s="112">
        <f t="shared" si="87"/>
        <v>6216.6</v>
      </c>
      <c r="J1101" s="39">
        <v>0</v>
      </c>
      <c r="K1101" s="112">
        <f t="shared" si="89"/>
        <v>4679.5000000000009</v>
      </c>
      <c r="L1101" s="112">
        <f>L898+L915+L932+L949+L966+L983+L998+L1015+L1032+L1049+L1066+L1081</f>
        <v>1537.1</v>
      </c>
      <c r="M1101" s="39">
        <v>0</v>
      </c>
    </row>
    <row r="1102" spans="2:13" ht="16.5" thickBot="1" x14ac:dyDescent="0.3">
      <c r="B1102" s="484" t="s">
        <v>212</v>
      </c>
      <c r="C1102" s="484"/>
      <c r="D1102" s="484"/>
      <c r="E1102" s="484"/>
      <c r="F1102" s="484"/>
      <c r="G1102" s="484"/>
      <c r="H1102" s="484"/>
      <c r="I1102" s="484"/>
      <c r="J1102" s="484"/>
      <c r="K1102" s="484"/>
      <c r="L1102" s="484"/>
      <c r="M1102" s="484"/>
    </row>
    <row r="1103" spans="2:13" ht="18" customHeight="1" thickBot="1" x14ac:dyDescent="0.3">
      <c r="B1103" s="377">
        <v>1</v>
      </c>
      <c r="C1103" s="425" t="s">
        <v>213</v>
      </c>
      <c r="D1103" s="396" t="s">
        <v>41</v>
      </c>
      <c r="E1103" s="381" t="s">
        <v>214</v>
      </c>
      <c r="F1103" s="396" t="s">
        <v>39</v>
      </c>
      <c r="G1103" s="6">
        <v>2</v>
      </c>
      <c r="H1103" s="6">
        <v>2014</v>
      </c>
      <c r="I1103" s="6">
        <v>13.5</v>
      </c>
      <c r="J1103" s="6"/>
      <c r="K1103" s="6">
        <v>13.5</v>
      </c>
      <c r="L1103" s="6"/>
      <c r="M1103" s="6"/>
    </row>
    <row r="1104" spans="2:13" ht="18.75" customHeight="1" thickBot="1" x14ac:dyDescent="0.3">
      <c r="B1104" s="457"/>
      <c r="C1104" s="395"/>
      <c r="D1104" s="394"/>
      <c r="E1104" s="465"/>
      <c r="F1104" s="394"/>
      <c r="G1104" s="6">
        <v>2</v>
      </c>
      <c r="H1104" s="6">
        <v>2015</v>
      </c>
      <c r="I1104" s="6">
        <v>16.3</v>
      </c>
      <c r="J1104" s="6"/>
      <c r="K1104" s="6">
        <v>16.3</v>
      </c>
      <c r="L1104" s="6"/>
      <c r="M1104" s="6"/>
    </row>
    <row r="1105" spans="2:13" ht="15.75" thickBot="1" x14ac:dyDescent="0.3">
      <c r="B1105" s="457"/>
      <c r="C1105" s="395"/>
      <c r="D1105" s="394"/>
      <c r="E1105" s="465"/>
      <c r="F1105" s="394"/>
      <c r="G1105" s="6">
        <v>2</v>
      </c>
      <c r="H1105" s="6">
        <v>2016</v>
      </c>
      <c r="I1105" s="6">
        <v>12.5</v>
      </c>
      <c r="J1105" s="6"/>
      <c r="K1105" s="6">
        <v>12.5</v>
      </c>
      <c r="L1105" s="6"/>
      <c r="M1105" s="6"/>
    </row>
    <row r="1106" spans="2:13" ht="15.75" thickBot="1" x14ac:dyDescent="0.3">
      <c r="B1106" s="457"/>
      <c r="C1106" s="395"/>
      <c r="D1106" s="394"/>
      <c r="E1106" s="465"/>
      <c r="F1106" s="394"/>
      <c r="G1106" s="6">
        <v>2</v>
      </c>
      <c r="H1106" s="6">
        <v>2017</v>
      </c>
      <c r="I1106" s="6">
        <v>13.1</v>
      </c>
      <c r="J1106" s="6"/>
      <c r="K1106" s="6">
        <v>13.1</v>
      </c>
      <c r="L1106" s="6"/>
      <c r="M1106" s="6"/>
    </row>
    <row r="1107" spans="2:13" ht="15.75" thickBot="1" x14ac:dyDescent="0.3">
      <c r="B1107" s="457"/>
      <c r="C1107" s="395"/>
      <c r="D1107" s="394"/>
      <c r="E1107" s="465"/>
      <c r="F1107" s="394"/>
      <c r="G1107" s="6"/>
      <c r="H1107" s="6">
        <v>2018</v>
      </c>
      <c r="I1107" s="6">
        <f t="shared" ref="I1107:I1119" si="90">J1107+K1107+L1107+M1107</f>
        <v>0</v>
      </c>
      <c r="J1107" s="6"/>
      <c r="K1107" s="6">
        <v>0</v>
      </c>
      <c r="L1107" s="6"/>
      <c r="M1107" s="6"/>
    </row>
    <row r="1108" spans="2:13" ht="15.75" thickBot="1" x14ac:dyDescent="0.3">
      <c r="B1108" s="457"/>
      <c r="C1108" s="395"/>
      <c r="D1108" s="394"/>
      <c r="E1108" s="465"/>
      <c r="F1108" s="394"/>
      <c r="G1108" s="6"/>
      <c r="H1108" s="6">
        <v>2019</v>
      </c>
      <c r="I1108" s="6">
        <f t="shared" si="90"/>
        <v>0</v>
      </c>
      <c r="J1108" s="6"/>
      <c r="K1108" s="6">
        <v>0</v>
      </c>
      <c r="L1108" s="6"/>
      <c r="M1108" s="6"/>
    </row>
    <row r="1109" spans="2:13" ht="15.75" thickBot="1" x14ac:dyDescent="0.3">
      <c r="B1109" s="457"/>
      <c r="C1109" s="395"/>
      <c r="D1109" s="394"/>
      <c r="E1109" s="465"/>
      <c r="F1109" s="394"/>
      <c r="G1109" s="6"/>
      <c r="H1109" s="6">
        <v>2020</v>
      </c>
      <c r="I1109" s="6">
        <f t="shared" si="90"/>
        <v>0</v>
      </c>
      <c r="J1109" s="6"/>
      <c r="K1109" s="6">
        <v>0</v>
      </c>
      <c r="L1109" s="6"/>
      <c r="M1109" s="6"/>
    </row>
    <row r="1110" spans="2:13" ht="15.75" thickBot="1" x14ac:dyDescent="0.3">
      <c r="B1110" s="457"/>
      <c r="C1110" s="395"/>
      <c r="D1110" s="394"/>
      <c r="E1110" s="465"/>
      <c r="F1110" s="394"/>
      <c r="G1110" s="6"/>
      <c r="H1110" s="6">
        <v>2021</v>
      </c>
      <c r="I1110" s="6">
        <f t="shared" si="90"/>
        <v>0</v>
      </c>
      <c r="J1110" s="101"/>
      <c r="K1110" s="6">
        <v>0</v>
      </c>
      <c r="L1110" s="101"/>
      <c r="M1110" s="101"/>
    </row>
    <row r="1111" spans="2:13" ht="15.75" thickBot="1" x14ac:dyDescent="0.3">
      <c r="B1111" s="457"/>
      <c r="C1111" s="395"/>
      <c r="D1111" s="394"/>
      <c r="E1111" s="465"/>
      <c r="F1111" s="394"/>
      <c r="G1111" s="6"/>
      <c r="H1111" s="6">
        <v>2022</v>
      </c>
      <c r="I1111" s="6">
        <f t="shared" si="90"/>
        <v>0</v>
      </c>
      <c r="J1111" s="101"/>
      <c r="K1111" s="6">
        <v>0</v>
      </c>
      <c r="L1111" s="101"/>
      <c r="M1111" s="101"/>
    </row>
    <row r="1112" spans="2:13" ht="15.75" thickBot="1" x14ac:dyDescent="0.3">
      <c r="B1112" s="457"/>
      <c r="C1112" s="395"/>
      <c r="D1112" s="394"/>
      <c r="E1112" s="465"/>
      <c r="F1112" s="394"/>
      <c r="G1112" s="6"/>
      <c r="H1112" s="6">
        <v>2023</v>
      </c>
      <c r="I1112" s="6">
        <f t="shared" si="90"/>
        <v>0</v>
      </c>
      <c r="J1112" s="101"/>
      <c r="K1112" s="6">
        <v>0</v>
      </c>
      <c r="L1112" s="101"/>
      <c r="M1112" s="101"/>
    </row>
    <row r="1113" spans="2:13" ht="15.75" thickBot="1" x14ac:dyDescent="0.3">
      <c r="B1113" s="457"/>
      <c r="C1113" s="395"/>
      <c r="D1113" s="394"/>
      <c r="E1113" s="465"/>
      <c r="F1113" s="394"/>
      <c r="G1113" s="6"/>
      <c r="H1113" s="6">
        <v>2024</v>
      </c>
      <c r="I1113" s="6">
        <f t="shared" si="90"/>
        <v>0</v>
      </c>
      <c r="J1113" s="101"/>
      <c r="K1113" s="6">
        <v>0</v>
      </c>
      <c r="L1113" s="101"/>
      <c r="M1113" s="101"/>
    </row>
    <row r="1114" spans="2:13" ht="15.75" thickBot="1" x14ac:dyDescent="0.3">
      <c r="B1114" s="457"/>
      <c r="C1114" s="395"/>
      <c r="D1114" s="394"/>
      <c r="E1114" s="465"/>
      <c r="F1114" s="394"/>
      <c r="G1114" s="219"/>
      <c r="H1114" s="219">
        <v>2025</v>
      </c>
      <c r="I1114" s="219">
        <f t="shared" si="90"/>
        <v>0</v>
      </c>
      <c r="J1114" s="101"/>
      <c r="K1114" s="219">
        <v>0</v>
      </c>
      <c r="L1114" s="101"/>
      <c r="M1114" s="101"/>
    </row>
    <row r="1115" spans="2:13" ht="15.75" thickBot="1" x14ac:dyDescent="0.3">
      <c r="B1115" s="457"/>
      <c r="C1115" s="395"/>
      <c r="D1115" s="394"/>
      <c r="E1115" s="465"/>
      <c r="F1115" s="394"/>
      <c r="G1115" s="219"/>
      <c r="H1115" s="219">
        <v>2026</v>
      </c>
      <c r="I1115" s="219">
        <f t="shared" si="90"/>
        <v>0</v>
      </c>
      <c r="J1115" s="101"/>
      <c r="K1115" s="219">
        <v>0</v>
      </c>
      <c r="L1115" s="101"/>
      <c r="M1115" s="101"/>
    </row>
    <row r="1116" spans="2:13" ht="15.75" thickBot="1" x14ac:dyDescent="0.3">
      <c r="B1116" s="457"/>
      <c r="C1116" s="395"/>
      <c r="D1116" s="394"/>
      <c r="E1116" s="465"/>
      <c r="F1116" s="394"/>
      <c r="G1116" s="219"/>
      <c r="H1116" s="219">
        <v>2027</v>
      </c>
      <c r="I1116" s="219">
        <f t="shared" si="90"/>
        <v>0</v>
      </c>
      <c r="J1116" s="101"/>
      <c r="K1116" s="219">
        <v>0</v>
      </c>
      <c r="L1116" s="101"/>
      <c r="M1116" s="101"/>
    </row>
    <row r="1117" spans="2:13" ht="15.75" thickBot="1" x14ac:dyDescent="0.3">
      <c r="B1117" s="457"/>
      <c r="C1117" s="395"/>
      <c r="D1117" s="394"/>
      <c r="E1117" s="465"/>
      <c r="F1117" s="394"/>
      <c r="G1117" s="219"/>
      <c r="H1117" s="219">
        <v>2028</v>
      </c>
      <c r="I1117" s="219">
        <f t="shared" si="90"/>
        <v>0</v>
      </c>
      <c r="J1117" s="101"/>
      <c r="K1117" s="219">
        <v>0</v>
      </c>
      <c r="L1117" s="101"/>
      <c r="M1117" s="101"/>
    </row>
    <row r="1118" spans="2:13" ht="15.75" thickBot="1" x14ac:dyDescent="0.3">
      <c r="B1118" s="457"/>
      <c r="C1118" s="395"/>
      <c r="D1118" s="394"/>
      <c r="E1118" s="465"/>
      <c r="F1118" s="394"/>
      <c r="G1118" s="219"/>
      <c r="H1118" s="219">
        <v>2029</v>
      </c>
      <c r="I1118" s="219">
        <f t="shared" si="90"/>
        <v>0</v>
      </c>
      <c r="J1118" s="101"/>
      <c r="K1118" s="219">
        <v>0</v>
      </c>
      <c r="L1118" s="101"/>
      <c r="M1118" s="101"/>
    </row>
    <row r="1119" spans="2:13" ht="15.75" thickBot="1" x14ac:dyDescent="0.3">
      <c r="B1119" s="378"/>
      <c r="C1119" s="426"/>
      <c r="D1119" s="397"/>
      <c r="E1119" s="382"/>
      <c r="F1119" s="397"/>
      <c r="G1119" s="219"/>
      <c r="H1119" s="219">
        <v>2030</v>
      </c>
      <c r="I1119" s="219">
        <f t="shared" si="90"/>
        <v>0</v>
      </c>
      <c r="J1119" s="101"/>
      <c r="K1119" s="219">
        <v>0</v>
      </c>
      <c r="L1119" s="101"/>
      <c r="M1119" s="101"/>
    </row>
    <row r="1120" spans="2:13" ht="18.75" customHeight="1" thickBot="1" x14ac:dyDescent="0.3">
      <c r="B1120" s="377">
        <v>2</v>
      </c>
      <c r="C1120" s="425" t="s">
        <v>215</v>
      </c>
      <c r="D1120" s="396" t="s">
        <v>41</v>
      </c>
      <c r="E1120" s="381" t="s">
        <v>216</v>
      </c>
      <c r="F1120" s="396" t="s">
        <v>39</v>
      </c>
      <c r="G1120" s="6">
        <v>50</v>
      </c>
      <c r="H1120" s="6">
        <v>2014</v>
      </c>
      <c r="I1120" s="6">
        <v>639.70000000000005</v>
      </c>
      <c r="J1120" s="6"/>
      <c r="K1120" s="6">
        <v>639.70000000000005</v>
      </c>
      <c r="L1120" s="6"/>
      <c r="M1120" s="6"/>
    </row>
    <row r="1121" spans="2:13" ht="17.25" customHeight="1" thickBot="1" x14ac:dyDescent="0.3">
      <c r="B1121" s="457"/>
      <c r="C1121" s="395"/>
      <c r="D1121" s="394"/>
      <c r="E1121" s="465"/>
      <c r="F1121" s="394"/>
      <c r="G1121" s="6">
        <v>50</v>
      </c>
      <c r="H1121" s="6">
        <v>2015</v>
      </c>
      <c r="I1121" s="6">
        <v>844.3</v>
      </c>
      <c r="J1121" s="6"/>
      <c r="K1121" s="6">
        <v>844.3</v>
      </c>
      <c r="L1121" s="6"/>
      <c r="M1121" s="6"/>
    </row>
    <row r="1122" spans="2:13" ht="15.75" thickBot="1" x14ac:dyDescent="0.3">
      <c r="B1122" s="457"/>
      <c r="C1122" s="395"/>
      <c r="D1122" s="394"/>
      <c r="E1122" s="465"/>
      <c r="F1122" s="394"/>
      <c r="G1122" s="6">
        <v>75</v>
      </c>
      <c r="H1122" s="6">
        <v>2016</v>
      </c>
      <c r="I1122" s="6">
        <v>900</v>
      </c>
      <c r="J1122" s="6"/>
      <c r="K1122" s="6">
        <v>900</v>
      </c>
      <c r="L1122" s="6"/>
      <c r="M1122" s="6"/>
    </row>
    <row r="1123" spans="2:13" ht="15.75" thickBot="1" x14ac:dyDescent="0.3">
      <c r="B1123" s="457"/>
      <c r="C1123" s="395"/>
      <c r="D1123" s="394"/>
      <c r="E1123" s="465"/>
      <c r="F1123" s="394"/>
      <c r="G1123" s="6">
        <v>73</v>
      </c>
      <c r="H1123" s="6">
        <v>2017</v>
      </c>
      <c r="I1123" s="96">
        <v>1008.8</v>
      </c>
      <c r="J1123" s="6"/>
      <c r="K1123" s="96">
        <v>1008.8</v>
      </c>
      <c r="L1123" s="6"/>
      <c r="M1123" s="6"/>
    </row>
    <row r="1124" spans="2:13" ht="15.75" thickBot="1" x14ac:dyDescent="0.3">
      <c r="B1124" s="457"/>
      <c r="C1124" s="395"/>
      <c r="D1124" s="394"/>
      <c r="E1124" s="465"/>
      <c r="F1124" s="394"/>
      <c r="G1124" s="6">
        <v>73</v>
      </c>
      <c r="H1124" s="6">
        <v>2018</v>
      </c>
      <c r="I1124" s="96">
        <f t="shared" ref="I1124:I1136" si="91">J1124+K1124+L1124+M1124</f>
        <v>1013.4</v>
      </c>
      <c r="J1124" s="6"/>
      <c r="K1124" s="96">
        <v>1013.4</v>
      </c>
      <c r="L1124" s="6"/>
      <c r="M1124" s="6"/>
    </row>
    <row r="1125" spans="2:13" ht="15.75" thickBot="1" x14ac:dyDescent="0.3">
      <c r="B1125" s="457"/>
      <c r="C1125" s="395"/>
      <c r="D1125" s="394"/>
      <c r="E1125" s="465"/>
      <c r="F1125" s="394"/>
      <c r="G1125" s="6">
        <v>73</v>
      </c>
      <c r="H1125" s="6">
        <v>2019</v>
      </c>
      <c r="I1125" s="96">
        <f t="shared" si="91"/>
        <v>789.3</v>
      </c>
      <c r="J1125" s="6"/>
      <c r="K1125" s="96">
        <v>789.3</v>
      </c>
      <c r="L1125" s="6"/>
      <c r="M1125" s="6"/>
    </row>
    <row r="1126" spans="2:13" ht="15.75" thickBot="1" x14ac:dyDescent="0.3">
      <c r="B1126" s="457"/>
      <c r="C1126" s="395"/>
      <c r="D1126" s="394"/>
      <c r="E1126" s="465"/>
      <c r="F1126" s="394"/>
      <c r="G1126" s="6">
        <v>73</v>
      </c>
      <c r="H1126" s="6">
        <v>2020</v>
      </c>
      <c r="I1126" s="96">
        <f t="shared" si="91"/>
        <v>838</v>
      </c>
      <c r="J1126" s="6"/>
      <c r="K1126" s="96">
        <v>838</v>
      </c>
      <c r="L1126" s="6"/>
      <c r="M1126" s="6"/>
    </row>
    <row r="1127" spans="2:13" ht="15.75" thickBot="1" x14ac:dyDescent="0.3">
      <c r="B1127" s="457"/>
      <c r="C1127" s="395"/>
      <c r="D1127" s="394"/>
      <c r="E1127" s="465"/>
      <c r="F1127" s="394"/>
      <c r="G1127" s="6">
        <v>73</v>
      </c>
      <c r="H1127" s="6">
        <v>2021</v>
      </c>
      <c r="I1127" s="96">
        <f t="shared" si="91"/>
        <v>920.3</v>
      </c>
      <c r="J1127" s="101"/>
      <c r="K1127" s="96">
        <v>920.3</v>
      </c>
      <c r="L1127" s="101"/>
      <c r="M1127" s="101"/>
    </row>
    <row r="1128" spans="2:13" ht="15.75" thickBot="1" x14ac:dyDescent="0.3">
      <c r="B1128" s="457"/>
      <c r="C1128" s="395"/>
      <c r="D1128" s="394"/>
      <c r="E1128" s="465"/>
      <c r="F1128" s="394"/>
      <c r="G1128" s="6">
        <v>73</v>
      </c>
      <c r="H1128" s="6">
        <v>2022</v>
      </c>
      <c r="I1128" s="96">
        <f t="shared" si="91"/>
        <v>1162.5</v>
      </c>
      <c r="J1128" s="101"/>
      <c r="K1128" s="96">
        <v>1162.5</v>
      </c>
      <c r="L1128" s="101"/>
      <c r="M1128" s="101"/>
    </row>
    <row r="1129" spans="2:13" ht="15.75" thickBot="1" x14ac:dyDescent="0.3">
      <c r="B1129" s="457"/>
      <c r="C1129" s="395"/>
      <c r="D1129" s="394"/>
      <c r="E1129" s="465"/>
      <c r="F1129" s="394"/>
      <c r="G1129" s="6">
        <v>73</v>
      </c>
      <c r="H1129" s="6">
        <v>2023</v>
      </c>
      <c r="I1129" s="96">
        <f t="shared" si="91"/>
        <v>1200</v>
      </c>
      <c r="J1129" s="101"/>
      <c r="K1129" s="96">
        <v>1200</v>
      </c>
      <c r="L1129" s="101"/>
      <c r="M1129" s="101"/>
    </row>
    <row r="1130" spans="2:13" ht="15.75" thickBot="1" x14ac:dyDescent="0.3">
      <c r="B1130" s="457"/>
      <c r="C1130" s="395"/>
      <c r="D1130" s="394"/>
      <c r="E1130" s="465"/>
      <c r="F1130" s="394"/>
      <c r="G1130" s="6">
        <v>73</v>
      </c>
      <c r="H1130" s="6">
        <v>2024</v>
      </c>
      <c r="I1130" s="96">
        <f t="shared" si="91"/>
        <v>1200</v>
      </c>
      <c r="J1130" s="101"/>
      <c r="K1130" s="96">
        <v>1200</v>
      </c>
      <c r="L1130" s="101"/>
      <c r="M1130" s="101"/>
    </row>
    <row r="1131" spans="2:13" ht="15.75" thickBot="1" x14ac:dyDescent="0.3">
      <c r="B1131" s="457"/>
      <c r="C1131" s="395"/>
      <c r="D1131" s="394"/>
      <c r="E1131" s="465"/>
      <c r="F1131" s="394"/>
      <c r="G1131" s="219">
        <v>73</v>
      </c>
      <c r="H1131" s="219">
        <v>2005</v>
      </c>
      <c r="I1131" s="96">
        <f t="shared" si="91"/>
        <v>1200</v>
      </c>
      <c r="J1131" s="101"/>
      <c r="K1131" s="96">
        <v>1200</v>
      </c>
      <c r="L1131" s="101"/>
      <c r="M1131" s="101"/>
    </row>
    <row r="1132" spans="2:13" ht="15.75" thickBot="1" x14ac:dyDescent="0.3">
      <c r="B1132" s="457"/>
      <c r="C1132" s="395"/>
      <c r="D1132" s="394"/>
      <c r="E1132" s="465"/>
      <c r="F1132" s="394"/>
      <c r="G1132" s="219">
        <v>73</v>
      </c>
      <c r="H1132" s="219">
        <v>2026</v>
      </c>
      <c r="I1132" s="96">
        <f t="shared" si="91"/>
        <v>1200</v>
      </c>
      <c r="J1132" s="101"/>
      <c r="K1132" s="96">
        <v>1200</v>
      </c>
      <c r="L1132" s="101"/>
      <c r="M1132" s="101"/>
    </row>
    <row r="1133" spans="2:13" ht="15.75" thickBot="1" x14ac:dyDescent="0.3">
      <c r="B1133" s="457"/>
      <c r="C1133" s="395"/>
      <c r="D1133" s="394"/>
      <c r="E1133" s="465"/>
      <c r="F1133" s="394"/>
      <c r="G1133" s="219">
        <v>73</v>
      </c>
      <c r="H1133" s="219">
        <v>2027</v>
      </c>
      <c r="I1133" s="96">
        <f t="shared" si="91"/>
        <v>1200</v>
      </c>
      <c r="J1133" s="101"/>
      <c r="K1133" s="96">
        <v>1200</v>
      </c>
      <c r="L1133" s="101"/>
      <c r="M1133" s="101"/>
    </row>
    <row r="1134" spans="2:13" ht="15.75" thickBot="1" x14ac:dyDescent="0.3">
      <c r="B1134" s="457"/>
      <c r="C1134" s="395"/>
      <c r="D1134" s="394"/>
      <c r="E1134" s="465"/>
      <c r="F1134" s="394"/>
      <c r="G1134" s="219">
        <v>73</v>
      </c>
      <c r="H1134" s="219">
        <v>2028</v>
      </c>
      <c r="I1134" s="96">
        <f t="shared" si="91"/>
        <v>1200</v>
      </c>
      <c r="J1134" s="101"/>
      <c r="K1134" s="96">
        <v>1200</v>
      </c>
      <c r="L1134" s="101"/>
      <c r="M1134" s="101"/>
    </row>
    <row r="1135" spans="2:13" ht="15.75" thickBot="1" x14ac:dyDescent="0.3">
      <c r="B1135" s="457"/>
      <c r="C1135" s="395"/>
      <c r="D1135" s="394"/>
      <c r="E1135" s="465"/>
      <c r="F1135" s="394"/>
      <c r="G1135" s="219">
        <v>73</v>
      </c>
      <c r="H1135" s="219">
        <v>2029</v>
      </c>
      <c r="I1135" s="96">
        <f t="shared" si="91"/>
        <v>1200</v>
      </c>
      <c r="J1135" s="101"/>
      <c r="K1135" s="96">
        <v>1200</v>
      </c>
      <c r="L1135" s="101"/>
      <c r="M1135" s="101"/>
    </row>
    <row r="1136" spans="2:13" ht="15.75" thickBot="1" x14ac:dyDescent="0.3">
      <c r="B1136" s="378"/>
      <c r="C1136" s="426"/>
      <c r="D1136" s="397"/>
      <c r="E1136" s="382"/>
      <c r="F1136" s="397"/>
      <c r="G1136" s="219">
        <v>73</v>
      </c>
      <c r="H1136" s="219">
        <v>2030</v>
      </c>
      <c r="I1136" s="96">
        <f t="shared" si="91"/>
        <v>1200</v>
      </c>
      <c r="J1136" s="101"/>
      <c r="K1136" s="96">
        <v>1200</v>
      </c>
      <c r="L1136" s="101"/>
      <c r="M1136" s="101"/>
    </row>
    <row r="1137" spans="2:13" ht="22.5" customHeight="1" thickBot="1" x14ac:dyDescent="0.3">
      <c r="B1137" s="377">
        <v>3</v>
      </c>
      <c r="C1137" s="396" t="s">
        <v>217</v>
      </c>
      <c r="D1137" s="394" t="s">
        <v>41</v>
      </c>
      <c r="E1137" s="396" t="s">
        <v>218</v>
      </c>
      <c r="F1137" s="396" t="s">
        <v>39</v>
      </c>
      <c r="G1137" s="6">
        <v>3</v>
      </c>
      <c r="H1137" s="6">
        <v>2014</v>
      </c>
      <c r="I1137" s="6">
        <v>19.3</v>
      </c>
      <c r="J1137" s="6"/>
      <c r="K1137" s="6">
        <v>19.3</v>
      </c>
      <c r="L1137" s="6"/>
      <c r="M1137" s="6"/>
    </row>
    <row r="1138" spans="2:13" ht="19.5" customHeight="1" thickBot="1" x14ac:dyDescent="0.3">
      <c r="B1138" s="457"/>
      <c r="C1138" s="394"/>
      <c r="D1138" s="394"/>
      <c r="E1138" s="394"/>
      <c r="F1138" s="394"/>
      <c r="G1138" s="6">
        <v>3</v>
      </c>
      <c r="H1138" s="6">
        <v>2015</v>
      </c>
      <c r="I1138" s="6">
        <v>15.3</v>
      </c>
      <c r="J1138" s="6"/>
      <c r="K1138" s="6">
        <v>15.3</v>
      </c>
      <c r="L1138" s="6"/>
      <c r="M1138" s="6"/>
    </row>
    <row r="1139" spans="2:13" ht="15.75" thickBot="1" x14ac:dyDescent="0.3">
      <c r="B1139" s="457"/>
      <c r="C1139" s="394"/>
      <c r="D1139" s="394"/>
      <c r="E1139" s="394"/>
      <c r="F1139" s="394"/>
      <c r="G1139" s="6">
        <v>2</v>
      </c>
      <c r="H1139" s="6">
        <v>2016</v>
      </c>
      <c r="I1139" s="6">
        <f t="shared" ref="I1139:I1153" si="92">K1139</f>
        <v>12.5</v>
      </c>
      <c r="J1139" s="6"/>
      <c r="K1139" s="6">
        <v>12.5</v>
      </c>
      <c r="L1139" s="6"/>
      <c r="M1139" s="6"/>
    </row>
    <row r="1140" spans="2:13" ht="15.75" thickBot="1" x14ac:dyDescent="0.3">
      <c r="B1140" s="457"/>
      <c r="C1140" s="394"/>
      <c r="D1140" s="394"/>
      <c r="E1140" s="394"/>
      <c r="F1140" s="394"/>
      <c r="G1140" s="6">
        <v>2</v>
      </c>
      <c r="H1140" s="6">
        <v>2017</v>
      </c>
      <c r="I1140" s="6">
        <f t="shared" si="92"/>
        <v>13.1</v>
      </c>
      <c r="J1140" s="6"/>
      <c r="K1140" s="6">
        <v>13.1</v>
      </c>
      <c r="L1140" s="6"/>
      <c r="M1140" s="6"/>
    </row>
    <row r="1141" spans="2:13" ht="15.75" thickBot="1" x14ac:dyDescent="0.3">
      <c r="B1141" s="457"/>
      <c r="C1141" s="394"/>
      <c r="D1141" s="394"/>
      <c r="E1141" s="394"/>
      <c r="F1141" s="394"/>
      <c r="G1141" s="6">
        <v>2</v>
      </c>
      <c r="H1141" s="6">
        <v>2018</v>
      </c>
      <c r="I1141" s="6">
        <f t="shared" si="92"/>
        <v>13.6</v>
      </c>
      <c r="J1141" s="6"/>
      <c r="K1141" s="6">
        <v>13.6</v>
      </c>
      <c r="L1141" s="6"/>
      <c r="M1141" s="6"/>
    </row>
    <row r="1142" spans="2:13" ht="15.75" thickBot="1" x14ac:dyDescent="0.3">
      <c r="B1142" s="457"/>
      <c r="C1142" s="394"/>
      <c r="D1142" s="394"/>
      <c r="E1142" s="394"/>
      <c r="F1142" s="394"/>
      <c r="G1142" s="6">
        <v>2</v>
      </c>
      <c r="H1142" s="6">
        <v>2019</v>
      </c>
      <c r="I1142" s="6">
        <f t="shared" si="92"/>
        <v>14.2</v>
      </c>
      <c r="J1142" s="6"/>
      <c r="K1142" s="6">
        <v>14.2</v>
      </c>
      <c r="L1142" s="6"/>
      <c r="M1142" s="6"/>
    </row>
    <row r="1143" spans="2:13" ht="15.75" thickBot="1" x14ac:dyDescent="0.3">
      <c r="B1143" s="457"/>
      <c r="C1143" s="394"/>
      <c r="D1143" s="394"/>
      <c r="E1143" s="394"/>
      <c r="F1143" s="394"/>
      <c r="G1143" s="6">
        <v>2</v>
      </c>
      <c r="H1143" s="6">
        <v>2020</v>
      </c>
      <c r="I1143" s="6">
        <f t="shared" si="92"/>
        <v>14.7</v>
      </c>
      <c r="J1143" s="6"/>
      <c r="K1143" s="6">
        <v>14.7</v>
      </c>
      <c r="L1143" s="6"/>
      <c r="M1143" s="6"/>
    </row>
    <row r="1144" spans="2:13" ht="15.75" thickBot="1" x14ac:dyDescent="0.3">
      <c r="B1144" s="457"/>
      <c r="C1144" s="394"/>
      <c r="D1144" s="394"/>
      <c r="E1144" s="394"/>
      <c r="F1144" s="394"/>
      <c r="G1144" s="6">
        <v>2</v>
      </c>
      <c r="H1144" s="6">
        <v>2021</v>
      </c>
      <c r="I1144" s="6">
        <f t="shared" si="92"/>
        <v>15.2</v>
      </c>
      <c r="J1144" s="6"/>
      <c r="K1144" s="6">
        <v>15.2</v>
      </c>
      <c r="L1144" s="101"/>
      <c r="M1144" s="101"/>
    </row>
    <row r="1145" spans="2:13" ht="15.75" thickBot="1" x14ac:dyDescent="0.3">
      <c r="B1145" s="457"/>
      <c r="C1145" s="394"/>
      <c r="D1145" s="394"/>
      <c r="E1145" s="394"/>
      <c r="F1145" s="394"/>
      <c r="G1145" s="6">
        <v>2</v>
      </c>
      <c r="H1145" s="6">
        <v>2022</v>
      </c>
      <c r="I1145" s="6">
        <f t="shared" si="92"/>
        <v>15.8</v>
      </c>
      <c r="J1145" s="6"/>
      <c r="K1145" s="6">
        <v>15.8</v>
      </c>
      <c r="L1145" s="101"/>
      <c r="M1145" s="101"/>
    </row>
    <row r="1146" spans="2:13" ht="15.75" thickBot="1" x14ac:dyDescent="0.3">
      <c r="B1146" s="457"/>
      <c r="C1146" s="394"/>
      <c r="D1146" s="394"/>
      <c r="E1146" s="394"/>
      <c r="F1146" s="394"/>
      <c r="G1146" s="6">
        <v>2</v>
      </c>
      <c r="H1146" s="6">
        <v>2023</v>
      </c>
      <c r="I1146" s="6">
        <f t="shared" si="92"/>
        <v>16.600000000000001</v>
      </c>
      <c r="J1146" s="6"/>
      <c r="K1146" s="6">
        <v>16.600000000000001</v>
      </c>
      <c r="L1146" s="101"/>
      <c r="M1146" s="101"/>
    </row>
    <row r="1147" spans="2:13" ht="15.75" thickBot="1" x14ac:dyDescent="0.3">
      <c r="B1147" s="457"/>
      <c r="C1147" s="394"/>
      <c r="D1147" s="394"/>
      <c r="E1147" s="394"/>
      <c r="F1147" s="394"/>
      <c r="G1147" s="6">
        <v>2</v>
      </c>
      <c r="H1147" s="6">
        <v>2024</v>
      </c>
      <c r="I1147" s="6">
        <f t="shared" si="92"/>
        <v>16.600000000000001</v>
      </c>
      <c r="J1147" s="6"/>
      <c r="K1147" s="6">
        <v>16.600000000000001</v>
      </c>
      <c r="L1147" s="101"/>
      <c r="M1147" s="101"/>
    </row>
    <row r="1148" spans="2:13" ht="15.75" thickBot="1" x14ac:dyDescent="0.3">
      <c r="B1148" s="457"/>
      <c r="C1148" s="394"/>
      <c r="D1148" s="394"/>
      <c r="E1148" s="394"/>
      <c r="F1148" s="394"/>
      <c r="G1148" s="219">
        <v>2</v>
      </c>
      <c r="H1148" s="219">
        <v>2025</v>
      </c>
      <c r="I1148" s="219">
        <f t="shared" si="92"/>
        <v>16.600000000000001</v>
      </c>
      <c r="J1148" s="219"/>
      <c r="K1148" s="219">
        <v>16.600000000000001</v>
      </c>
      <c r="L1148" s="101"/>
      <c r="M1148" s="101"/>
    </row>
    <row r="1149" spans="2:13" ht="15.75" thickBot="1" x14ac:dyDescent="0.3">
      <c r="B1149" s="457"/>
      <c r="C1149" s="394"/>
      <c r="D1149" s="394"/>
      <c r="E1149" s="394"/>
      <c r="F1149" s="394"/>
      <c r="G1149" s="219">
        <v>2</v>
      </c>
      <c r="H1149" s="219">
        <v>2026</v>
      </c>
      <c r="I1149" s="219">
        <f t="shared" si="92"/>
        <v>16.600000000000001</v>
      </c>
      <c r="J1149" s="219"/>
      <c r="K1149" s="294">
        <v>16.600000000000001</v>
      </c>
      <c r="L1149" s="101"/>
      <c r="M1149" s="101"/>
    </row>
    <row r="1150" spans="2:13" ht="15.75" thickBot="1" x14ac:dyDescent="0.3">
      <c r="B1150" s="457"/>
      <c r="C1150" s="394"/>
      <c r="D1150" s="394"/>
      <c r="E1150" s="394"/>
      <c r="F1150" s="394"/>
      <c r="G1150" s="219">
        <v>2</v>
      </c>
      <c r="H1150" s="219">
        <v>2027</v>
      </c>
      <c r="I1150" s="219">
        <f t="shared" si="92"/>
        <v>16.600000000000001</v>
      </c>
      <c r="J1150" s="219"/>
      <c r="K1150" s="294">
        <v>16.600000000000001</v>
      </c>
      <c r="L1150" s="101"/>
      <c r="M1150" s="101"/>
    </row>
    <row r="1151" spans="2:13" ht="15.75" thickBot="1" x14ac:dyDescent="0.3">
      <c r="B1151" s="457"/>
      <c r="C1151" s="394"/>
      <c r="D1151" s="394"/>
      <c r="E1151" s="394"/>
      <c r="F1151" s="394"/>
      <c r="G1151" s="219">
        <v>2</v>
      </c>
      <c r="H1151" s="219">
        <v>2028</v>
      </c>
      <c r="I1151" s="219">
        <f t="shared" si="92"/>
        <v>16.600000000000001</v>
      </c>
      <c r="J1151" s="219"/>
      <c r="K1151" s="294">
        <v>16.600000000000001</v>
      </c>
      <c r="L1151" s="101"/>
      <c r="M1151" s="101"/>
    </row>
    <row r="1152" spans="2:13" ht="15.75" thickBot="1" x14ac:dyDescent="0.3">
      <c r="B1152" s="457"/>
      <c r="C1152" s="394"/>
      <c r="D1152" s="394"/>
      <c r="E1152" s="394"/>
      <c r="F1152" s="394"/>
      <c r="G1152" s="219">
        <v>2</v>
      </c>
      <c r="H1152" s="219">
        <v>2029</v>
      </c>
      <c r="I1152" s="219">
        <f t="shared" si="92"/>
        <v>16.600000000000001</v>
      </c>
      <c r="J1152" s="219"/>
      <c r="K1152" s="294">
        <v>16.600000000000001</v>
      </c>
      <c r="L1152" s="101"/>
      <c r="M1152" s="101"/>
    </row>
    <row r="1153" spans="2:13" ht="15.75" thickBot="1" x14ac:dyDescent="0.3">
      <c r="B1153" s="378"/>
      <c r="C1153" s="397"/>
      <c r="D1153" s="397"/>
      <c r="E1153" s="397"/>
      <c r="F1153" s="397"/>
      <c r="G1153" s="219">
        <v>2</v>
      </c>
      <c r="H1153" s="219">
        <v>2030</v>
      </c>
      <c r="I1153" s="219">
        <f t="shared" si="92"/>
        <v>16.600000000000001</v>
      </c>
      <c r="J1153" s="219"/>
      <c r="K1153" s="294">
        <v>16.600000000000001</v>
      </c>
      <c r="L1153" s="101"/>
      <c r="M1153" s="101"/>
    </row>
    <row r="1154" spans="2:13" ht="25.5" customHeight="1" thickBot="1" x14ac:dyDescent="0.3">
      <c r="B1154" s="377">
        <v>4</v>
      </c>
      <c r="C1154" s="396" t="s">
        <v>219</v>
      </c>
      <c r="D1154" s="396" t="s">
        <v>20</v>
      </c>
      <c r="E1154" s="396" t="s">
        <v>220</v>
      </c>
      <c r="F1154" s="396" t="s">
        <v>39</v>
      </c>
      <c r="G1154" s="6">
        <v>322</v>
      </c>
      <c r="H1154" s="6">
        <v>2014</v>
      </c>
      <c r="I1154" s="96">
        <v>4491.3</v>
      </c>
      <c r="J1154" s="6"/>
      <c r="K1154" s="96">
        <v>4491.3</v>
      </c>
      <c r="L1154" s="6"/>
      <c r="M1154" s="6"/>
    </row>
    <row r="1155" spans="2:13" ht="15.75" thickBot="1" x14ac:dyDescent="0.3">
      <c r="B1155" s="457"/>
      <c r="C1155" s="394"/>
      <c r="D1155" s="394"/>
      <c r="E1155" s="394"/>
      <c r="F1155" s="394"/>
      <c r="G1155" s="6">
        <v>322</v>
      </c>
      <c r="H1155" s="6">
        <v>2015</v>
      </c>
      <c r="I1155" s="96">
        <v>4150</v>
      </c>
      <c r="J1155" s="6"/>
      <c r="K1155" s="96">
        <v>4150</v>
      </c>
      <c r="L1155" s="6"/>
      <c r="M1155" s="6"/>
    </row>
    <row r="1156" spans="2:13" ht="15.75" thickBot="1" x14ac:dyDescent="0.3">
      <c r="B1156" s="457"/>
      <c r="C1156" s="394"/>
      <c r="D1156" s="394"/>
      <c r="E1156" s="394"/>
      <c r="F1156" s="394"/>
      <c r="G1156" s="6">
        <v>322</v>
      </c>
      <c r="H1156" s="6">
        <v>2016</v>
      </c>
      <c r="I1156" s="96">
        <v>5000</v>
      </c>
      <c r="J1156" s="6"/>
      <c r="K1156" s="96">
        <v>5000</v>
      </c>
      <c r="L1156" s="6"/>
      <c r="M1156" s="6"/>
    </row>
    <row r="1157" spans="2:13" ht="15.75" thickBot="1" x14ac:dyDescent="0.3">
      <c r="B1157" s="457"/>
      <c r="C1157" s="394"/>
      <c r="D1157" s="394"/>
      <c r="E1157" s="394"/>
      <c r="F1157" s="394"/>
      <c r="G1157" s="6">
        <v>355</v>
      </c>
      <c r="H1157" s="6">
        <v>2017</v>
      </c>
      <c r="I1157" s="96">
        <v>5309.8</v>
      </c>
      <c r="J1157" s="6"/>
      <c r="K1157" s="96">
        <v>5309.8</v>
      </c>
      <c r="L1157" s="6"/>
      <c r="M1157" s="6"/>
    </row>
    <row r="1158" spans="2:13" ht="15.75" thickBot="1" x14ac:dyDescent="0.3">
      <c r="B1158" s="457"/>
      <c r="C1158" s="394"/>
      <c r="D1158" s="394"/>
      <c r="E1158" s="394"/>
      <c r="F1158" s="394"/>
      <c r="G1158" s="6">
        <v>355</v>
      </c>
      <c r="H1158" s="6">
        <v>2018</v>
      </c>
      <c r="I1158" s="96">
        <f t="shared" ref="I1158:I1170" si="93">J1158+K1158+L1158+M1158</f>
        <v>5899.3</v>
      </c>
      <c r="J1158" s="6"/>
      <c r="K1158" s="96">
        <v>5899.3</v>
      </c>
      <c r="L1158" s="6"/>
      <c r="M1158" s="6"/>
    </row>
    <row r="1159" spans="2:13" ht="15.75" thickBot="1" x14ac:dyDescent="0.3">
      <c r="B1159" s="457"/>
      <c r="C1159" s="394"/>
      <c r="D1159" s="394"/>
      <c r="E1159" s="394"/>
      <c r="F1159" s="394"/>
      <c r="G1159" s="6">
        <v>355</v>
      </c>
      <c r="H1159" s="6">
        <v>2019</v>
      </c>
      <c r="I1159" s="96">
        <f t="shared" si="93"/>
        <v>5964.4</v>
      </c>
      <c r="J1159" s="6"/>
      <c r="K1159" s="96">
        <v>5964.4</v>
      </c>
      <c r="L1159" s="6"/>
      <c r="M1159" s="6"/>
    </row>
    <row r="1160" spans="2:13" ht="15.75" thickBot="1" x14ac:dyDescent="0.3">
      <c r="B1160" s="457"/>
      <c r="C1160" s="394"/>
      <c r="D1160" s="394"/>
      <c r="E1160" s="394"/>
      <c r="F1160" s="394"/>
      <c r="G1160" s="6">
        <v>355</v>
      </c>
      <c r="H1160" s="6">
        <v>2020</v>
      </c>
      <c r="I1160" s="96">
        <f t="shared" si="93"/>
        <v>5215.7</v>
      </c>
      <c r="J1160" s="6"/>
      <c r="K1160" s="96">
        <v>5215.7</v>
      </c>
      <c r="L1160" s="6"/>
      <c r="M1160" s="6"/>
    </row>
    <row r="1161" spans="2:13" ht="15.75" thickBot="1" x14ac:dyDescent="0.3">
      <c r="B1161" s="457"/>
      <c r="C1161" s="394"/>
      <c r="D1161" s="394"/>
      <c r="E1161" s="394"/>
      <c r="F1161" s="394"/>
      <c r="G1161" s="6">
        <v>355</v>
      </c>
      <c r="H1161" s="6">
        <v>2021</v>
      </c>
      <c r="I1161" s="96">
        <f t="shared" si="93"/>
        <v>5813.3</v>
      </c>
      <c r="J1161" s="101"/>
      <c r="K1161" s="96">
        <v>5813.3</v>
      </c>
      <c r="L1161" s="101"/>
      <c r="M1161" s="101"/>
    </row>
    <row r="1162" spans="2:13" ht="15.75" thickBot="1" x14ac:dyDescent="0.3">
      <c r="B1162" s="457"/>
      <c r="C1162" s="394"/>
      <c r="D1162" s="394"/>
      <c r="E1162" s="394"/>
      <c r="F1162" s="394"/>
      <c r="G1162" s="6">
        <v>355</v>
      </c>
      <c r="H1162" s="6">
        <v>2022</v>
      </c>
      <c r="I1162" s="96">
        <f t="shared" si="93"/>
        <v>6781.3</v>
      </c>
      <c r="J1162" s="101"/>
      <c r="K1162" s="96">
        <v>6781.3</v>
      </c>
      <c r="L1162" s="101"/>
      <c r="M1162" s="101"/>
    </row>
    <row r="1163" spans="2:13" ht="15.75" thickBot="1" x14ac:dyDescent="0.3">
      <c r="B1163" s="457"/>
      <c r="C1163" s="394"/>
      <c r="D1163" s="394"/>
      <c r="E1163" s="394"/>
      <c r="F1163" s="394"/>
      <c r="G1163" s="502">
        <v>355</v>
      </c>
      <c r="H1163" s="6">
        <v>2023</v>
      </c>
      <c r="I1163" s="96">
        <f t="shared" si="93"/>
        <v>5969.6</v>
      </c>
      <c r="J1163" s="101"/>
      <c r="K1163" s="96">
        <v>5969.6</v>
      </c>
      <c r="L1163" s="101"/>
      <c r="M1163" s="101"/>
    </row>
    <row r="1164" spans="2:13" ht="15.75" thickBot="1" x14ac:dyDescent="0.3">
      <c r="B1164" s="457"/>
      <c r="C1164" s="394"/>
      <c r="D1164" s="394"/>
      <c r="E1164" s="394"/>
      <c r="F1164" s="394"/>
      <c r="G1164" s="503">
        <v>355</v>
      </c>
      <c r="H1164" s="210">
        <v>2024</v>
      </c>
      <c r="I1164" s="96">
        <f t="shared" si="93"/>
        <v>5969.6</v>
      </c>
      <c r="J1164" s="101"/>
      <c r="K1164" s="96">
        <v>5969.6</v>
      </c>
      <c r="L1164" s="101"/>
      <c r="M1164" s="101"/>
    </row>
    <row r="1165" spans="2:13" ht="15.75" thickBot="1" x14ac:dyDescent="0.3">
      <c r="B1165" s="457"/>
      <c r="C1165" s="394"/>
      <c r="D1165" s="394"/>
      <c r="E1165" s="394"/>
      <c r="F1165" s="394"/>
      <c r="G1165" s="504">
        <v>355</v>
      </c>
      <c r="H1165" s="210">
        <v>2025</v>
      </c>
      <c r="I1165" s="96">
        <f t="shared" si="93"/>
        <v>5969.6</v>
      </c>
      <c r="J1165" s="101"/>
      <c r="K1165" s="96">
        <v>5969.6</v>
      </c>
      <c r="L1165" s="101"/>
      <c r="M1165" s="101"/>
    </row>
    <row r="1166" spans="2:13" ht="15.75" thickBot="1" x14ac:dyDescent="0.3">
      <c r="B1166" s="457"/>
      <c r="C1166" s="394"/>
      <c r="D1166" s="394"/>
      <c r="E1166" s="394"/>
      <c r="F1166" s="394"/>
      <c r="G1166" s="504">
        <v>355</v>
      </c>
      <c r="H1166" s="210">
        <v>2026</v>
      </c>
      <c r="I1166" s="96">
        <f t="shared" si="93"/>
        <v>5969.6</v>
      </c>
      <c r="J1166" s="101"/>
      <c r="K1166" s="96">
        <v>5969.6</v>
      </c>
      <c r="L1166" s="101"/>
      <c r="M1166" s="101"/>
    </row>
    <row r="1167" spans="2:13" ht="15.75" thickBot="1" x14ac:dyDescent="0.3">
      <c r="B1167" s="457"/>
      <c r="C1167" s="394"/>
      <c r="D1167" s="394"/>
      <c r="E1167" s="394"/>
      <c r="F1167" s="394"/>
      <c r="G1167" s="504">
        <v>355</v>
      </c>
      <c r="H1167" s="210">
        <v>2027</v>
      </c>
      <c r="I1167" s="96">
        <f t="shared" si="93"/>
        <v>5969.6</v>
      </c>
      <c r="J1167" s="101"/>
      <c r="K1167" s="96">
        <v>5969.6</v>
      </c>
      <c r="L1167" s="101"/>
      <c r="M1167" s="101"/>
    </row>
    <row r="1168" spans="2:13" ht="15.75" thickBot="1" x14ac:dyDescent="0.3">
      <c r="B1168" s="457"/>
      <c r="C1168" s="394"/>
      <c r="D1168" s="394"/>
      <c r="E1168" s="394"/>
      <c r="F1168" s="394"/>
      <c r="G1168" s="504">
        <v>355</v>
      </c>
      <c r="H1168" s="210">
        <v>2028</v>
      </c>
      <c r="I1168" s="96">
        <f t="shared" si="93"/>
        <v>5969.6</v>
      </c>
      <c r="J1168" s="101"/>
      <c r="K1168" s="96">
        <v>5969.6</v>
      </c>
      <c r="L1168" s="101"/>
      <c r="M1168" s="101"/>
    </row>
    <row r="1169" spans="2:13" ht="15.75" thickBot="1" x14ac:dyDescent="0.3">
      <c r="B1169" s="457"/>
      <c r="C1169" s="394"/>
      <c r="D1169" s="394"/>
      <c r="E1169" s="394"/>
      <c r="F1169" s="394"/>
      <c r="G1169" s="504">
        <v>355</v>
      </c>
      <c r="H1169" s="210">
        <v>2029</v>
      </c>
      <c r="I1169" s="96">
        <f t="shared" si="93"/>
        <v>5969.6</v>
      </c>
      <c r="J1169" s="101"/>
      <c r="K1169" s="96">
        <v>5969.6</v>
      </c>
      <c r="L1169" s="101"/>
      <c r="M1169" s="101"/>
    </row>
    <row r="1170" spans="2:13" ht="15.75" thickBot="1" x14ac:dyDescent="0.3">
      <c r="B1170" s="378"/>
      <c r="C1170" s="397"/>
      <c r="D1170" s="397"/>
      <c r="E1170" s="397"/>
      <c r="F1170" s="397"/>
      <c r="G1170" s="504">
        <v>355</v>
      </c>
      <c r="H1170" s="100">
        <v>2030</v>
      </c>
      <c r="I1170" s="96">
        <f t="shared" si="93"/>
        <v>5969.6</v>
      </c>
      <c r="J1170" s="101"/>
      <c r="K1170" s="96">
        <v>5969.6</v>
      </c>
      <c r="L1170" s="101"/>
      <c r="M1170" s="101"/>
    </row>
    <row r="1171" spans="2:13" ht="21.75" customHeight="1" thickBot="1" x14ac:dyDescent="0.3">
      <c r="B1171" s="377">
        <v>5</v>
      </c>
      <c r="C1171" s="396" t="s">
        <v>221</v>
      </c>
      <c r="D1171" s="396" t="s">
        <v>222</v>
      </c>
      <c r="E1171" s="396" t="s">
        <v>223</v>
      </c>
      <c r="F1171" s="396" t="s">
        <v>39</v>
      </c>
      <c r="G1171" s="180">
        <v>90</v>
      </c>
      <c r="H1171" s="177">
        <v>2014</v>
      </c>
      <c r="I1171" s="96">
        <v>5429.3</v>
      </c>
      <c r="J1171" s="6"/>
      <c r="K1171" s="96">
        <v>5429.3</v>
      </c>
      <c r="L1171" s="6"/>
      <c r="M1171" s="6"/>
    </row>
    <row r="1172" spans="2:13" ht="15.75" thickBot="1" x14ac:dyDescent="0.3">
      <c r="B1172" s="457"/>
      <c r="C1172" s="394"/>
      <c r="D1172" s="394"/>
      <c r="E1172" s="394"/>
      <c r="F1172" s="394"/>
      <c r="G1172" s="181">
        <v>73</v>
      </c>
      <c r="H1172" s="178">
        <v>2015</v>
      </c>
      <c r="I1172" s="96">
        <v>4978.3999999999996</v>
      </c>
      <c r="J1172" s="6"/>
      <c r="K1172" s="96">
        <v>4978.3999999999996</v>
      </c>
      <c r="L1172" s="6"/>
      <c r="M1172" s="6"/>
    </row>
    <row r="1173" spans="2:13" ht="15.75" thickBot="1" x14ac:dyDescent="0.3">
      <c r="B1173" s="457"/>
      <c r="C1173" s="394"/>
      <c r="D1173" s="394"/>
      <c r="E1173" s="394"/>
      <c r="F1173" s="394"/>
      <c r="G1173" s="181">
        <v>73</v>
      </c>
      <c r="H1173" s="178">
        <v>2016</v>
      </c>
      <c r="I1173" s="96">
        <v>5177</v>
      </c>
      <c r="J1173" s="6"/>
      <c r="K1173" s="96">
        <v>5125</v>
      </c>
      <c r="L1173" s="6">
        <v>52</v>
      </c>
      <c r="M1173" s="6"/>
    </row>
    <row r="1174" spans="2:13" ht="15.75" thickBot="1" x14ac:dyDescent="0.3">
      <c r="B1174" s="457"/>
      <c r="C1174" s="394"/>
      <c r="D1174" s="394"/>
      <c r="E1174" s="394"/>
      <c r="F1174" s="394"/>
      <c r="G1174" s="181">
        <v>73</v>
      </c>
      <c r="H1174" s="178">
        <v>2017</v>
      </c>
      <c r="I1174" s="96">
        <v>5010.7</v>
      </c>
      <c r="J1174" s="6"/>
      <c r="K1174" s="96">
        <v>4959.7</v>
      </c>
      <c r="L1174" s="6">
        <v>51</v>
      </c>
      <c r="M1174" s="6"/>
    </row>
    <row r="1175" spans="2:13" ht="15.75" thickBot="1" x14ac:dyDescent="0.3">
      <c r="B1175" s="457"/>
      <c r="C1175" s="394"/>
      <c r="D1175" s="394"/>
      <c r="E1175" s="394"/>
      <c r="F1175" s="394"/>
      <c r="G1175" s="181">
        <v>73</v>
      </c>
      <c r="H1175" s="178">
        <v>2018</v>
      </c>
      <c r="I1175" s="96">
        <f t="shared" ref="I1175:I1180" si="94">J1175+K1175+L1175+M1175</f>
        <v>6755.3</v>
      </c>
      <c r="J1175" s="6"/>
      <c r="K1175" s="96">
        <v>6685.3</v>
      </c>
      <c r="L1175" s="6">
        <v>70</v>
      </c>
      <c r="M1175" s="6"/>
    </row>
    <row r="1176" spans="2:13" ht="15.75" thickBot="1" x14ac:dyDescent="0.3">
      <c r="B1176" s="457"/>
      <c r="C1176" s="394"/>
      <c r="D1176" s="394"/>
      <c r="E1176" s="394"/>
      <c r="F1176" s="394"/>
      <c r="G1176" s="181">
        <v>73</v>
      </c>
      <c r="H1176" s="178">
        <v>2019</v>
      </c>
      <c r="I1176" s="96">
        <f t="shared" si="94"/>
        <v>6665.4</v>
      </c>
      <c r="J1176" s="6"/>
      <c r="K1176" s="96">
        <v>6589.4</v>
      </c>
      <c r="L1176" s="6">
        <v>76</v>
      </c>
      <c r="M1176" s="6"/>
    </row>
    <row r="1177" spans="2:13" ht="15.75" thickBot="1" x14ac:dyDescent="0.3">
      <c r="B1177" s="457"/>
      <c r="C1177" s="394"/>
      <c r="D1177" s="394"/>
      <c r="E1177" s="394"/>
      <c r="F1177" s="394"/>
      <c r="G1177" s="181">
        <v>73</v>
      </c>
      <c r="H1177" s="178">
        <v>2020</v>
      </c>
      <c r="I1177" s="96">
        <f t="shared" si="94"/>
        <v>6313.0999999999995</v>
      </c>
      <c r="J1177" s="6"/>
      <c r="K1177" s="96">
        <f>6399.5-92.8</f>
        <v>6306.7</v>
      </c>
      <c r="L1177" s="6">
        <v>6.4</v>
      </c>
      <c r="M1177" s="6"/>
    </row>
    <row r="1178" spans="2:13" ht="15.75" thickBot="1" x14ac:dyDescent="0.3">
      <c r="B1178" s="457"/>
      <c r="C1178" s="394"/>
      <c r="D1178" s="394"/>
      <c r="E1178" s="394"/>
      <c r="F1178" s="394"/>
      <c r="G1178" s="181">
        <v>73</v>
      </c>
      <c r="H1178" s="178">
        <v>2021</v>
      </c>
      <c r="I1178" s="96">
        <f t="shared" si="94"/>
        <v>6676.5</v>
      </c>
      <c r="J1178" s="101"/>
      <c r="K1178" s="96">
        <v>6669.7</v>
      </c>
      <c r="L1178" s="6">
        <v>6.8</v>
      </c>
      <c r="M1178" s="101"/>
    </row>
    <row r="1179" spans="2:13" ht="15.75" thickBot="1" x14ac:dyDescent="0.3">
      <c r="B1179" s="457"/>
      <c r="C1179" s="394"/>
      <c r="D1179" s="394"/>
      <c r="E1179" s="394"/>
      <c r="F1179" s="394"/>
      <c r="G1179" s="181">
        <v>73</v>
      </c>
      <c r="H1179" s="178">
        <v>2022</v>
      </c>
      <c r="I1179" s="96">
        <f t="shared" si="94"/>
        <v>7799.7999999999993</v>
      </c>
      <c r="J1179" s="101"/>
      <c r="K1179" s="96">
        <v>7791.9</v>
      </c>
      <c r="L1179" s="6">
        <v>7.9</v>
      </c>
      <c r="M1179" s="101"/>
    </row>
    <row r="1180" spans="2:13" ht="15.75" thickBot="1" x14ac:dyDescent="0.3">
      <c r="B1180" s="457"/>
      <c r="C1180" s="394"/>
      <c r="D1180" s="394"/>
      <c r="E1180" s="394"/>
      <c r="F1180" s="394"/>
      <c r="G1180" s="181">
        <v>73</v>
      </c>
      <c r="H1180" s="179">
        <v>2023</v>
      </c>
      <c r="I1180" s="96">
        <f t="shared" si="94"/>
        <v>0</v>
      </c>
      <c r="J1180" s="101"/>
      <c r="K1180" s="96">
        <v>0</v>
      </c>
      <c r="L1180" s="6">
        <v>0</v>
      </c>
      <c r="M1180" s="101"/>
    </row>
    <row r="1181" spans="2:13" ht="15.75" thickBot="1" x14ac:dyDescent="0.3">
      <c r="B1181" s="457"/>
      <c r="C1181" s="394"/>
      <c r="D1181" s="394"/>
      <c r="E1181" s="394"/>
      <c r="F1181" s="394"/>
      <c r="G1181" s="176">
        <v>73</v>
      </c>
      <c r="H1181" s="210">
        <v>2024</v>
      </c>
      <c r="I1181" s="200">
        <f>J1181+K1181+L1181+M1181</f>
        <v>0</v>
      </c>
      <c r="J1181" s="243"/>
      <c r="K1181" s="96">
        <v>0</v>
      </c>
      <c r="L1181" s="294">
        <v>0</v>
      </c>
      <c r="M1181" s="243"/>
    </row>
    <row r="1182" spans="2:13" ht="15.75" thickBot="1" x14ac:dyDescent="0.3">
      <c r="B1182" s="457"/>
      <c r="C1182" s="394"/>
      <c r="D1182" s="394"/>
      <c r="E1182" s="394"/>
      <c r="F1182" s="394"/>
      <c r="G1182" s="210">
        <v>73</v>
      </c>
      <c r="H1182" s="210">
        <v>2025</v>
      </c>
      <c r="I1182" s="200">
        <f t="shared" ref="I1182:I1187" si="95">J1182+K1182+L1182+M1182</f>
        <v>0</v>
      </c>
      <c r="J1182" s="243"/>
      <c r="K1182" s="96">
        <v>0</v>
      </c>
      <c r="L1182" s="294">
        <v>0</v>
      </c>
      <c r="M1182" s="243"/>
    </row>
    <row r="1183" spans="2:13" ht="15.75" thickBot="1" x14ac:dyDescent="0.3">
      <c r="B1183" s="457"/>
      <c r="C1183" s="394"/>
      <c r="D1183" s="394"/>
      <c r="E1183" s="394"/>
      <c r="F1183" s="394"/>
      <c r="G1183" s="210">
        <v>73</v>
      </c>
      <c r="H1183" s="210">
        <v>2026</v>
      </c>
      <c r="I1183" s="200">
        <f t="shared" si="95"/>
        <v>0</v>
      </c>
      <c r="J1183" s="243"/>
      <c r="K1183" s="96">
        <v>0</v>
      </c>
      <c r="L1183" s="294">
        <v>0</v>
      </c>
      <c r="M1183" s="243"/>
    </row>
    <row r="1184" spans="2:13" ht="15.75" thickBot="1" x14ac:dyDescent="0.3">
      <c r="B1184" s="457"/>
      <c r="C1184" s="394"/>
      <c r="D1184" s="394"/>
      <c r="E1184" s="394"/>
      <c r="F1184" s="394"/>
      <c r="G1184" s="210">
        <v>73</v>
      </c>
      <c r="H1184" s="210">
        <v>2027</v>
      </c>
      <c r="I1184" s="200">
        <f t="shared" si="95"/>
        <v>0</v>
      </c>
      <c r="J1184" s="243"/>
      <c r="K1184" s="96">
        <v>0</v>
      </c>
      <c r="L1184" s="294">
        <v>0</v>
      </c>
      <c r="M1184" s="129"/>
    </row>
    <row r="1185" spans="2:13" ht="15.75" thickBot="1" x14ac:dyDescent="0.3">
      <c r="B1185" s="457"/>
      <c r="C1185" s="394"/>
      <c r="D1185" s="394"/>
      <c r="E1185" s="394"/>
      <c r="F1185" s="394"/>
      <c r="G1185" s="210">
        <v>73</v>
      </c>
      <c r="H1185" s="210">
        <v>2028</v>
      </c>
      <c r="I1185" s="200">
        <f t="shared" si="95"/>
        <v>0</v>
      </c>
      <c r="J1185" s="243"/>
      <c r="K1185" s="96">
        <v>0</v>
      </c>
      <c r="L1185" s="294">
        <v>0</v>
      </c>
      <c r="M1185" s="243"/>
    </row>
    <row r="1186" spans="2:13" ht="15.75" thickBot="1" x14ac:dyDescent="0.3">
      <c r="B1186" s="457"/>
      <c r="C1186" s="394"/>
      <c r="D1186" s="394"/>
      <c r="E1186" s="394"/>
      <c r="F1186" s="394"/>
      <c r="G1186" s="210">
        <v>73</v>
      </c>
      <c r="H1186" s="210">
        <v>2029</v>
      </c>
      <c r="I1186" s="200">
        <f t="shared" si="95"/>
        <v>0</v>
      </c>
      <c r="J1186" s="243"/>
      <c r="K1186" s="96">
        <v>0</v>
      </c>
      <c r="L1186" s="294">
        <v>0</v>
      </c>
      <c r="M1186" s="243"/>
    </row>
    <row r="1187" spans="2:13" ht="15.75" thickBot="1" x14ac:dyDescent="0.3">
      <c r="B1187" s="378"/>
      <c r="C1187" s="397"/>
      <c r="D1187" s="397"/>
      <c r="E1187" s="397"/>
      <c r="F1187" s="397"/>
      <c r="G1187" s="208">
        <v>73</v>
      </c>
      <c r="H1187" s="100">
        <v>2030</v>
      </c>
      <c r="I1187" s="200">
        <f t="shared" si="95"/>
        <v>0</v>
      </c>
      <c r="J1187" s="129"/>
      <c r="K1187" s="96">
        <v>0</v>
      </c>
      <c r="L1187" s="294">
        <v>0</v>
      </c>
      <c r="M1187" s="129"/>
    </row>
    <row r="1188" spans="2:13" ht="36.75" customHeight="1" thickBot="1" x14ac:dyDescent="0.3">
      <c r="B1188" s="377">
        <v>6</v>
      </c>
      <c r="C1188" s="396" t="s">
        <v>224</v>
      </c>
      <c r="D1188" s="396" t="s">
        <v>73</v>
      </c>
      <c r="E1188" s="396" t="s">
        <v>225</v>
      </c>
      <c r="F1188" s="396" t="s">
        <v>39</v>
      </c>
      <c r="G1188" s="177">
        <v>239</v>
      </c>
      <c r="H1188" s="177">
        <v>2014</v>
      </c>
      <c r="I1188" s="36">
        <v>26.2</v>
      </c>
      <c r="J1188" s="36"/>
      <c r="K1188" s="36">
        <v>26.2</v>
      </c>
      <c r="L1188" s="36"/>
      <c r="M1188" s="36"/>
    </row>
    <row r="1189" spans="2:13" ht="15.75" thickBot="1" x14ac:dyDescent="0.3">
      <c r="B1189" s="457"/>
      <c r="C1189" s="394"/>
      <c r="D1189" s="394"/>
      <c r="E1189" s="394"/>
      <c r="F1189" s="394"/>
      <c r="G1189" s="178">
        <v>238</v>
      </c>
      <c r="H1189" s="182">
        <v>2015</v>
      </c>
      <c r="I1189" s="13">
        <v>33.299999999999997</v>
      </c>
      <c r="J1189" s="13"/>
      <c r="K1189" s="13">
        <v>33.299999999999997</v>
      </c>
      <c r="L1189" s="13"/>
      <c r="M1189" s="13"/>
    </row>
    <row r="1190" spans="2:13" ht="15.75" thickBot="1" x14ac:dyDescent="0.3">
      <c r="B1190" s="457"/>
      <c r="C1190" s="394"/>
      <c r="D1190" s="394"/>
      <c r="E1190" s="394"/>
      <c r="F1190" s="394"/>
      <c r="G1190" s="178">
        <v>182</v>
      </c>
      <c r="H1190" s="182">
        <v>2016</v>
      </c>
      <c r="I1190" s="13">
        <v>33.299999999999997</v>
      </c>
      <c r="J1190" s="13"/>
      <c r="K1190" s="13">
        <v>33.299999999999997</v>
      </c>
      <c r="L1190" s="13"/>
      <c r="M1190" s="13"/>
    </row>
    <row r="1191" spans="2:13" ht="15.75" thickBot="1" x14ac:dyDescent="0.3">
      <c r="B1191" s="457"/>
      <c r="C1191" s="394"/>
      <c r="D1191" s="394"/>
      <c r="E1191" s="394"/>
      <c r="F1191" s="394"/>
      <c r="G1191" s="178">
        <v>207</v>
      </c>
      <c r="H1191" s="182">
        <v>2017</v>
      </c>
      <c r="I1191" s="13">
        <v>33.299999999999997</v>
      </c>
      <c r="J1191" s="13"/>
      <c r="K1191" s="13">
        <v>33.299999999999997</v>
      </c>
      <c r="L1191" s="13"/>
      <c r="M1191" s="13"/>
    </row>
    <row r="1192" spans="2:13" ht="15.75" thickBot="1" x14ac:dyDescent="0.3">
      <c r="B1192" s="457"/>
      <c r="C1192" s="394"/>
      <c r="D1192" s="394"/>
      <c r="E1192" s="394"/>
      <c r="F1192" s="394"/>
      <c r="G1192" s="178">
        <v>185</v>
      </c>
      <c r="H1192" s="182">
        <v>2018</v>
      </c>
      <c r="I1192" s="13">
        <f t="shared" ref="I1192:I1204" si="96">J1192+K1192+L1192+M1192</f>
        <v>33.299999999999997</v>
      </c>
      <c r="J1192" s="13"/>
      <c r="K1192" s="13">
        <v>33.299999999999997</v>
      </c>
      <c r="L1192" s="13"/>
      <c r="M1192" s="13"/>
    </row>
    <row r="1193" spans="2:13" ht="15.75" thickBot="1" x14ac:dyDescent="0.3">
      <c r="B1193" s="457"/>
      <c r="C1193" s="394"/>
      <c r="D1193" s="394"/>
      <c r="E1193" s="394"/>
      <c r="F1193" s="394"/>
      <c r="G1193" s="178">
        <v>390</v>
      </c>
      <c r="H1193" s="182">
        <v>2019</v>
      </c>
      <c r="I1193" s="13">
        <f t="shared" si="96"/>
        <v>38.299999999999997</v>
      </c>
      <c r="J1193" s="13"/>
      <c r="K1193" s="13">
        <v>38.299999999999997</v>
      </c>
      <c r="L1193" s="13"/>
      <c r="M1193" s="13"/>
    </row>
    <row r="1194" spans="2:13" ht="15.75" thickBot="1" x14ac:dyDescent="0.3">
      <c r="B1194" s="457"/>
      <c r="C1194" s="394"/>
      <c r="D1194" s="394"/>
      <c r="E1194" s="394"/>
      <c r="F1194" s="394"/>
      <c r="G1194" s="178">
        <v>0</v>
      </c>
      <c r="H1194" s="182">
        <v>2020</v>
      </c>
      <c r="I1194" s="13">
        <f t="shared" si="96"/>
        <v>0</v>
      </c>
      <c r="J1194" s="13"/>
      <c r="K1194" s="13">
        <v>0</v>
      </c>
      <c r="L1194" s="13"/>
      <c r="M1194" s="13"/>
    </row>
    <row r="1195" spans="2:13" ht="15.75" thickBot="1" x14ac:dyDescent="0.3">
      <c r="B1195" s="457"/>
      <c r="C1195" s="394"/>
      <c r="D1195" s="394"/>
      <c r="E1195" s="394"/>
      <c r="F1195" s="394"/>
      <c r="G1195" s="178">
        <v>0</v>
      </c>
      <c r="H1195" s="182">
        <v>2021</v>
      </c>
      <c r="I1195" s="13">
        <f t="shared" si="96"/>
        <v>0</v>
      </c>
      <c r="J1195" s="32"/>
      <c r="K1195" s="13">
        <v>0</v>
      </c>
      <c r="L1195" s="32"/>
      <c r="M1195" s="32"/>
    </row>
    <row r="1196" spans="2:13" ht="15.75" thickBot="1" x14ac:dyDescent="0.3">
      <c r="B1196" s="457"/>
      <c r="C1196" s="394"/>
      <c r="D1196" s="394"/>
      <c r="E1196" s="394"/>
      <c r="F1196" s="394"/>
      <c r="G1196" s="178">
        <v>0</v>
      </c>
      <c r="H1196" s="182">
        <v>2022</v>
      </c>
      <c r="I1196" s="13">
        <f t="shared" si="96"/>
        <v>0</v>
      </c>
      <c r="J1196" s="32"/>
      <c r="K1196" s="13">
        <v>0</v>
      </c>
      <c r="L1196" s="32"/>
      <c r="M1196" s="32"/>
    </row>
    <row r="1197" spans="2:13" ht="15.75" thickBot="1" x14ac:dyDescent="0.3">
      <c r="B1197" s="457"/>
      <c r="C1197" s="394"/>
      <c r="D1197" s="394"/>
      <c r="E1197" s="394"/>
      <c r="F1197" s="394"/>
      <c r="G1197" s="178">
        <v>0</v>
      </c>
      <c r="H1197" s="182">
        <v>2023</v>
      </c>
      <c r="I1197" s="13">
        <f t="shared" si="96"/>
        <v>0</v>
      </c>
      <c r="J1197" s="32"/>
      <c r="K1197" s="13">
        <v>0</v>
      </c>
      <c r="L1197" s="32"/>
      <c r="M1197" s="32"/>
    </row>
    <row r="1198" spans="2:13" ht="15.75" thickBot="1" x14ac:dyDescent="0.3">
      <c r="B1198" s="457"/>
      <c r="C1198" s="394"/>
      <c r="D1198" s="394"/>
      <c r="E1198" s="394"/>
      <c r="F1198" s="394"/>
      <c r="G1198" s="244">
        <v>0</v>
      </c>
      <c r="H1198" s="183">
        <v>2024</v>
      </c>
      <c r="I1198" s="13">
        <f t="shared" si="96"/>
        <v>0</v>
      </c>
      <c r="J1198" s="32"/>
      <c r="K1198" s="13">
        <v>0</v>
      </c>
      <c r="L1198" s="32"/>
      <c r="M1198" s="32"/>
    </row>
    <row r="1199" spans="2:13" ht="15.75" thickBot="1" x14ac:dyDescent="0.3">
      <c r="B1199" s="457"/>
      <c r="C1199" s="394"/>
      <c r="D1199" s="394"/>
      <c r="E1199" s="394"/>
      <c r="F1199" s="394"/>
      <c r="G1199" s="219">
        <v>0</v>
      </c>
      <c r="H1199" s="13">
        <v>2025</v>
      </c>
      <c r="I1199" s="13">
        <f t="shared" si="96"/>
        <v>0</v>
      </c>
      <c r="J1199" s="32"/>
      <c r="K1199" s="13">
        <v>0</v>
      </c>
      <c r="L1199" s="32"/>
      <c r="M1199" s="32"/>
    </row>
    <row r="1200" spans="2:13" ht="15.75" thickBot="1" x14ac:dyDescent="0.3">
      <c r="B1200" s="457"/>
      <c r="C1200" s="394"/>
      <c r="D1200" s="394"/>
      <c r="E1200" s="394"/>
      <c r="F1200" s="394"/>
      <c r="G1200" s="219">
        <v>0</v>
      </c>
      <c r="H1200" s="13">
        <v>2026</v>
      </c>
      <c r="I1200" s="13">
        <f t="shared" si="96"/>
        <v>0</v>
      </c>
      <c r="J1200" s="32"/>
      <c r="K1200" s="13">
        <v>0</v>
      </c>
      <c r="L1200" s="32"/>
      <c r="M1200" s="32"/>
    </row>
    <row r="1201" spans="2:13" ht="15.75" thickBot="1" x14ac:dyDescent="0.3">
      <c r="B1201" s="457"/>
      <c r="C1201" s="394"/>
      <c r="D1201" s="394"/>
      <c r="E1201" s="394"/>
      <c r="F1201" s="394"/>
      <c r="G1201" s="219">
        <v>0</v>
      </c>
      <c r="H1201" s="13">
        <v>2027</v>
      </c>
      <c r="I1201" s="13">
        <f t="shared" si="96"/>
        <v>0</v>
      </c>
      <c r="J1201" s="32"/>
      <c r="K1201" s="13">
        <v>0</v>
      </c>
      <c r="L1201" s="32"/>
      <c r="M1201" s="32"/>
    </row>
    <row r="1202" spans="2:13" ht="15.75" thickBot="1" x14ac:dyDescent="0.3">
      <c r="B1202" s="457"/>
      <c r="C1202" s="394"/>
      <c r="D1202" s="394"/>
      <c r="E1202" s="394"/>
      <c r="F1202" s="394"/>
      <c r="G1202" s="219">
        <v>0</v>
      </c>
      <c r="H1202" s="13">
        <v>2028</v>
      </c>
      <c r="I1202" s="13">
        <f t="shared" si="96"/>
        <v>0</v>
      </c>
      <c r="J1202" s="32"/>
      <c r="K1202" s="13">
        <v>0</v>
      </c>
      <c r="L1202" s="32"/>
      <c r="M1202" s="32"/>
    </row>
    <row r="1203" spans="2:13" ht="15.75" thickBot="1" x14ac:dyDescent="0.3">
      <c r="B1203" s="457"/>
      <c r="C1203" s="394"/>
      <c r="D1203" s="394"/>
      <c r="E1203" s="394"/>
      <c r="F1203" s="394"/>
      <c r="G1203" s="219">
        <v>0</v>
      </c>
      <c r="H1203" s="13">
        <v>2029</v>
      </c>
      <c r="I1203" s="13">
        <f t="shared" si="96"/>
        <v>0</v>
      </c>
      <c r="J1203" s="32"/>
      <c r="K1203" s="13">
        <v>0</v>
      </c>
      <c r="L1203" s="32"/>
      <c r="M1203" s="32"/>
    </row>
    <row r="1204" spans="2:13" ht="15.75" thickBot="1" x14ac:dyDescent="0.3">
      <c r="B1204" s="378"/>
      <c r="C1204" s="397"/>
      <c r="D1204" s="397"/>
      <c r="E1204" s="397"/>
      <c r="F1204" s="397"/>
      <c r="G1204" s="219">
        <v>0</v>
      </c>
      <c r="H1204" s="13">
        <v>2030</v>
      </c>
      <c r="I1204" s="13">
        <f t="shared" si="96"/>
        <v>0</v>
      </c>
      <c r="J1204" s="32"/>
      <c r="K1204" s="13">
        <v>0</v>
      </c>
      <c r="L1204" s="32"/>
      <c r="M1204" s="32"/>
    </row>
    <row r="1205" spans="2:13" ht="23.25" customHeight="1" thickBot="1" x14ac:dyDescent="0.3">
      <c r="B1205" s="377">
        <v>7</v>
      </c>
      <c r="C1205" s="396" t="s">
        <v>226</v>
      </c>
      <c r="D1205" s="396" t="s">
        <v>227</v>
      </c>
      <c r="E1205" s="396" t="s">
        <v>228</v>
      </c>
      <c r="F1205" s="396" t="s">
        <v>229</v>
      </c>
      <c r="G1205" s="21"/>
      <c r="H1205" s="21">
        <v>2014</v>
      </c>
      <c r="I1205" s="21">
        <v>0</v>
      </c>
      <c r="J1205" s="21"/>
      <c r="K1205" s="21"/>
      <c r="L1205" s="21">
        <v>0</v>
      </c>
      <c r="M1205" s="21"/>
    </row>
    <row r="1206" spans="2:13" ht="15.75" thickBot="1" x14ac:dyDescent="0.3">
      <c r="B1206" s="457"/>
      <c r="C1206" s="394"/>
      <c r="D1206" s="394"/>
      <c r="E1206" s="394"/>
      <c r="F1206" s="394"/>
      <c r="G1206" s="6">
        <v>8</v>
      </c>
      <c r="H1206" s="6">
        <v>2015</v>
      </c>
      <c r="I1206" s="96">
        <v>6301.5</v>
      </c>
      <c r="J1206" s="6"/>
      <c r="K1206" s="6"/>
      <c r="L1206" s="96">
        <v>6301.5</v>
      </c>
      <c r="M1206" s="6"/>
    </row>
    <row r="1207" spans="2:13" ht="15.75" thickBot="1" x14ac:dyDescent="0.3">
      <c r="B1207" s="457"/>
      <c r="C1207" s="394"/>
      <c r="D1207" s="394"/>
      <c r="E1207" s="394"/>
      <c r="F1207" s="394"/>
      <c r="G1207" s="6">
        <v>8</v>
      </c>
      <c r="H1207" s="6">
        <v>2016</v>
      </c>
      <c r="I1207" s="96">
        <v>7152.4</v>
      </c>
      <c r="J1207" s="6"/>
      <c r="K1207" s="6"/>
      <c r="L1207" s="96">
        <v>7152.4</v>
      </c>
      <c r="M1207" s="6"/>
    </row>
    <row r="1208" spans="2:13" ht="15.75" thickBot="1" x14ac:dyDescent="0.3">
      <c r="B1208" s="457"/>
      <c r="C1208" s="394"/>
      <c r="D1208" s="394"/>
      <c r="E1208" s="394"/>
      <c r="F1208" s="394"/>
      <c r="G1208" s="6">
        <v>8</v>
      </c>
      <c r="H1208" s="6">
        <v>2017</v>
      </c>
      <c r="I1208" s="96">
        <v>7668.7</v>
      </c>
      <c r="J1208" s="6"/>
      <c r="K1208" s="6"/>
      <c r="L1208" s="96">
        <v>7668.7</v>
      </c>
      <c r="M1208" s="6"/>
    </row>
    <row r="1209" spans="2:13" ht="15.75" thickBot="1" x14ac:dyDescent="0.3">
      <c r="B1209" s="457"/>
      <c r="C1209" s="394"/>
      <c r="D1209" s="394"/>
      <c r="E1209" s="394"/>
      <c r="F1209" s="394"/>
      <c r="G1209" s="6">
        <v>8</v>
      </c>
      <c r="H1209" s="6">
        <v>2018</v>
      </c>
      <c r="I1209" s="96">
        <f t="shared" ref="I1209:I1221" si="97">J1209+K1209+L1209+M1209</f>
        <v>1390.1</v>
      </c>
      <c r="J1209" s="6"/>
      <c r="K1209" s="6"/>
      <c r="L1209" s="96">
        <f>1490.1-100</f>
        <v>1390.1</v>
      </c>
      <c r="M1209" s="6"/>
    </row>
    <row r="1210" spans="2:13" ht="15.75" thickBot="1" x14ac:dyDescent="0.3">
      <c r="B1210" s="457"/>
      <c r="C1210" s="394"/>
      <c r="D1210" s="394"/>
      <c r="E1210" s="394"/>
      <c r="F1210" s="394"/>
      <c r="G1210" s="6">
        <v>8</v>
      </c>
      <c r="H1210" s="6">
        <v>2019</v>
      </c>
      <c r="I1210" s="96">
        <f t="shared" si="97"/>
        <v>1482.4</v>
      </c>
      <c r="J1210" s="6"/>
      <c r="K1210" s="6"/>
      <c r="L1210" s="96">
        <v>1482.4</v>
      </c>
      <c r="M1210" s="6"/>
    </row>
    <row r="1211" spans="2:13" ht="15.75" thickBot="1" x14ac:dyDescent="0.3">
      <c r="B1211" s="457"/>
      <c r="C1211" s="394"/>
      <c r="D1211" s="394"/>
      <c r="E1211" s="394"/>
      <c r="F1211" s="394"/>
      <c r="G1211" s="6">
        <v>8</v>
      </c>
      <c r="H1211" s="6">
        <v>2020</v>
      </c>
      <c r="I1211" s="96">
        <f t="shared" si="97"/>
        <v>1555.9</v>
      </c>
      <c r="J1211" s="6"/>
      <c r="K1211" s="6"/>
      <c r="L1211" s="96">
        <v>1555.9</v>
      </c>
      <c r="M1211" s="6"/>
    </row>
    <row r="1212" spans="2:13" ht="15.75" thickBot="1" x14ac:dyDescent="0.3">
      <c r="B1212" s="457"/>
      <c r="C1212" s="394"/>
      <c r="D1212" s="394"/>
      <c r="E1212" s="394"/>
      <c r="F1212" s="394"/>
      <c r="G1212" s="6">
        <v>8</v>
      </c>
      <c r="H1212" s="6">
        <v>2021</v>
      </c>
      <c r="I1212" s="96">
        <f t="shared" si="97"/>
        <v>1649.8</v>
      </c>
      <c r="J1212" s="101"/>
      <c r="K1212" s="101"/>
      <c r="L1212" s="96">
        <v>1649.8</v>
      </c>
      <c r="M1212" s="101"/>
    </row>
    <row r="1213" spans="2:13" ht="15.75" thickBot="1" x14ac:dyDescent="0.3">
      <c r="B1213" s="457"/>
      <c r="C1213" s="394"/>
      <c r="D1213" s="394"/>
      <c r="E1213" s="394"/>
      <c r="F1213" s="394"/>
      <c r="G1213" s="6">
        <v>8</v>
      </c>
      <c r="H1213" s="6">
        <v>2022</v>
      </c>
      <c r="I1213" s="96">
        <f t="shared" si="97"/>
        <v>1686.2</v>
      </c>
      <c r="J1213" s="101"/>
      <c r="K1213" s="101"/>
      <c r="L1213" s="285">
        <v>1686.2</v>
      </c>
      <c r="M1213" s="101"/>
    </row>
    <row r="1214" spans="2:13" ht="15.75" thickBot="1" x14ac:dyDescent="0.3">
      <c r="B1214" s="457"/>
      <c r="C1214" s="394"/>
      <c r="D1214" s="394"/>
      <c r="E1214" s="394"/>
      <c r="F1214" s="394"/>
      <c r="G1214" s="6">
        <v>8</v>
      </c>
      <c r="H1214" s="6">
        <v>2023</v>
      </c>
      <c r="I1214" s="96">
        <f t="shared" si="97"/>
        <v>1583.6</v>
      </c>
      <c r="J1214" s="101"/>
      <c r="K1214" s="101"/>
      <c r="L1214" s="96">
        <v>1583.6</v>
      </c>
      <c r="M1214" s="101"/>
    </row>
    <row r="1215" spans="2:13" ht="15.75" thickBot="1" x14ac:dyDescent="0.3">
      <c r="B1215" s="457"/>
      <c r="C1215" s="394"/>
      <c r="D1215" s="394"/>
      <c r="E1215" s="394"/>
      <c r="F1215" s="394"/>
      <c r="G1215" s="210">
        <v>8</v>
      </c>
      <c r="H1215" s="6">
        <v>2024</v>
      </c>
      <c r="I1215" s="96">
        <f t="shared" si="97"/>
        <v>1685.2</v>
      </c>
      <c r="J1215" s="101"/>
      <c r="K1215" s="101"/>
      <c r="L1215" s="96">
        <v>1685.2</v>
      </c>
      <c r="M1215" s="101"/>
    </row>
    <row r="1216" spans="2:13" ht="15.75" thickBot="1" x14ac:dyDescent="0.3">
      <c r="B1216" s="457"/>
      <c r="C1216" s="394"/>
      <c r="D1216" s="394"/>
      <c r="E1216" s="394"/>
      <c r="F1216" s="394"/>
      <c r="G1216" s="209">
        <v>8</v>
      </c>
      <c r="H1216" s="219">
        <v>2025</v>
      </c>
      <c r="I1216" s="96">
        <f t="shared" si="97"/>
        <v>1394.5</v>
      </c>
      <c r="J1216" s="101"/>
      <c r="K1216" s="101"/>
      <c r="L1216" s="96">
        <v>1394.5</v>
      </c>
      <c r="M1216" s="101"/>
    </row>
    <row r="1217" spans="2:13" ht="15.75" thickBot="1" x14ac:dyDescent="0.3">
      <c r="B1217" s="457"/>
      <c r="C1217" s="394"/>
      <c r="D1217" s="394"/>
      <c r="E1217" s="394"/>
      <c r="F1217" s="394"/>
      <c r="G1217" s="209">
        <v>8</v>
      </c>
      <c r="H1217" s="219">
        <v>2026</v>
      </c>
      <c r="I1217" s="96">
        <f t="shared" si="97"/>
        <v>1454.5</v>
      </c>
      <c r="J1217" s="101"/>
      <c r="K1217" s="101"/>
      <c r="L1217" s="96">
        <v>1454.5</v>
      </c>
      <c r="M1217" s="101"/>
    </row>
    <row r="1218" spans="2:13" ht="15.75" thickBot="1" x14ac:dyDescent="0.3">
      <c r="B1218" s="457"/>
      <c r="C1218" s="394"/>
      <c r="D1218" s="394"/>
      <c r="E1218" s="394"/>
      <c r="F1218" s="394"/>
      <c r="G1218" s="209">
        <v>8</v>
      </c>
      <c r="H1218" s="219">
        <v>2027</v>
      </c>
      <c r="I1218" s="96">
        <f t="shared" si="97"/>
        <v>1454.5</v>
      </c>
      <c r="J1218" s="101"/>
      <c r="K1218" s="101"/>
      <c r="L1218" s="96">
        <v>1454.5</v>
      </c>
      <c r="M1218" s="101"/>
    </row>
    <row r="1219" spans="2:13" ht="15.75" thickBot="1" x14ac:dyDescent="0.3">
      <c r="B1219" s="457"/>
      <c r="C1219" s="394"/>
      <c r="D1219" s="394"/>
      <c r="E1219" s="394"/>
      <c r="F1219" s="394"/>
      <c r="G1219" s="209">
        <v>8</v>
      </c>
      <c r="H1219" s="219">
        <v>2028</v>
      </c>
      <c r="I1219" s="96">
        <f t="shared" si="97"/>
        <v>1454.5</v>
      </c>
      <c r="J1219" s="101"/>
      <c r="K1219" s="101"/>
      <c r="L1219" s="96">
        <v>1454.5</v>
      </c>
      <c r="M1219" s="101"/>
    </row>
    <row r="1220" spans="2:13" ht="15.75" thickBot="1" x14ac:dyDescent="0.3">
      <c r="B1220" s="457"/>
      <c r="C1220" s="394"/>
      <c r="D1220" s="394"/>
      <c r="E1220" s="394"/>
      <c r="F1220" s="394"/>
      <c r="G1220" s="209">
        <v>8</v>
      </c>
      <c r="H1220" s="219">
        <v>2029</v>
      </c>
      <c r="I1220" s="96">
        <f t="shared" si="97"/>
        <v>1454.5</v>
      </c>
      <c r="J1220" s="101"/>
      <c r="K1220" s="101"/>
      <c r="L1220" s="96">
        <v>1454.5</v>
      </c>
      <c r="M1220" s="101"/>
    </row>
    <row r="1221" spans="2:13" ht="15.75" thickBot="1" x14ac:dyDescent="0.3">
      <c r="B1221" s="378"/>
      <c r="C1221" s="397"/>
      <c r="D1221" s="397"/>
      <c r="E1221" s="397"/>
      <c r="F1221" s="397"/>
      <c r="G1221" s="210">
        <v>8</v>
      </c>
      <c r="H1221" s="219">
        <v>2030</v>
      </c>
      <c r="I1221" s="96">
        <f t="shared" si="97"/>
        <v>1454.5</v>
      </c>
      <c r="J1221" s="101"/>
      <c r="K1221" s="101"/>
      <c r="L1221" s="96">
        <v>1454.5</v>
      </c>
      <c r="M1221" s="101"/>
    </row>
    <row r="1222" spans="2:13" ht="22.5" customHeight="1" thickBot="1" x14ac:dyDescent="0.3">
      <c r="B1222" s="102"/>
      <c r="C1222" s="386" t="s">
        <v>230</v>
      </c>
      <c r="D1222" s="396" t="s">
        <v>222</v>
      </c>
      <c r="E1222" s="479" t="s">
        <v>83</v>
      </c>
      <c r="F1222" s="386" t="s">
        <v>39</v>
      </c>
      <c r="G1222" s="21">
        <v>46</v>
      </c>
      <c r="H1222" s="21">
        <v>2014</v>
      </c>
      <c r="I1222" s="21">
        <v>0</v>
      </c>
      <c r="J1222" s="21"/>
      <c r="K1222" s="21"/>
      <c r="L1222" s="21">
        <v>0</v>
      </c>
      <c r="M1222" s="21"/>
    </row>
    <row r="1223" spans="2:13" ht="15.75" thickBot="1" x14ac:dyDescent="0.3">
      <c r="B1223" s="145">
        <v>8</v>
      </c>
      <c r="C1223" s="386"/>
      <c r="D1223" s="394"/>
      <c r="E1223" s="479"/>
      <c r="F1223" s="386"/>
      <c r="G1223" s="6">
        <v>46</v>
      </c>
      <c r="H1223" s="6">
        <v>2015</v>
      </c>
      <c r="I1223" s="96">
        <v>3045.5</v>
      </c>
      <c r="J1223" s="6"/>
      <c r="K1223" s="6"/>
      <c r="L1223" s="96">
        <v>3045.5</v>
      </c>
      <c r="M1223" s="6"/>
    </row>
    <row r="1224" spans="2:13" ht="15.75" thickBot="1" x14ac:dyDescent="0.3">
      <c r="B1224" s="146"/>
      <c r="C1224" s="386"/>
      <c r="D1224" s="394"/>
      <c r="E1224" s="479"/>
      <c r="F1224" s="386"/>
      <c r="G1224" s="6">
        <v>46</v>
      </c>
      <c r="H1224" s="6">
        <v>2016</v>
      </c>
      <c r="I1224" s="96">
        <v>3332.8</v>
      </c>
      <c r="J1224" s="6"/>
      <c r="K1224" s="6"/>
      <c r="L1224" s="96">
        <v>3332.8</v>
      </c>
      <c r="M1224" s="6"/>
    </row>
    <row r="1225" spans="2:13" ht="15.75" thickBot="1" x14ac:dyDescent="0.3">
      <c r="B1225" s="104"/>
      <c r="C1225" s="386"/>
      <c r="D1225" s="397"/>
      <c r="E1225" s="479"/>
      <c r="F1225" s="386"/>
      <c r="G1225" s="6">
        <v>46</v>
      </c>
      <c r="H1225" s="6">
        <v>2017</v>
      </c>
      <c r="I1225" s="96">
        <v>3184.9</v>
      </c>
      <c r="J1225" s="6"/>
      <c r="K1225" s="6"/>
      <c r="L1225" s="96">
        <v>3184.9</v>
      </c>
      <c r="M1225" s="6"/>
    </row>
    <row r="1226" spans="2:13" ht="63" customHeight="1" thickBot="1" x14ac:dyDescent="0.3">
      <c r="B1226" s="147">
        <v>9</v>
      </c>
      <c r="C1226" s="34" t="s">
        <v>231</v>
      </c>
      <c r="D1226" s="34" t="s">
        <v>162</v>
      </c>
      <c r="E1226" s="34"/>
      <c r="F1226" s="31"/>
      <c r="G1226" s="148"/>
      <c r="H1226" s="69">
        <v>2016</v>
      </c>
      <c r="I1226" s="105">
        <v>26.2</v>
      </c>
      <c r="J1226" s="108"/>
      <c r="K1226" s="69"/>
      <c r="L1226" s="69">
        <v>26.2</v>
      </c>
      <c r="M1226" s="105"/>
    </row>
    <row r="1227" spans="2:13" ht="29.25" customHeight="1" thickBot="1" x14ac:dyDescent="0.3">
      <c r="B1227" s="377">
        <v>10</v>
      </c>
      <c r="C1227" s="422" t="s">
        <v>232</v>
      </c>
      <c r="D1227" s="396" t="s">
        <v>73</v>
      </c>
      <c r="E1227" s="396" t="s">
        <v>233</v>
      </c>
      <c r="F1227" s="216" t="s">
        <v>229</v>
      </c>
      <c r="G1227" s="122">
        <v>12</v>
      </c>
      <c r="H1227" s="122">
        <v>2017</v>
      </c>
      <c r="I1227" s="122">
        <v>50.3</v>
      </c>
      <c r="J1227" s="122"/>
      <c r="K1227" s="122">
        <v>50.3</v>
      </c>
      <c r="L1227" s="122"/>
      <c r="M1227" s="4"/>
    </row>
    <row r="1228" spans="2:13" ht="15.75" thickBot="1" x14ac:dyDescent="0.3">
      <c r="B1228" s="457"/>
      <c r="C1228" s="423"/>
      <c r="D1228" s="394"/>
      <c r="E1228" s="394"/>
      <c r="F1228" s="10"/>
      <c r="G1228" s="69">
        <v>12</v>
      </c>
      <c r="H1228" s="69">
        <v>2018</v>
      </c>
      <c r="I1228" s="69">
        <f t="shared" ref="I1228:I1248" si="98">J1228+K1228+L1228+M1228</f>
        <v>59.8</v>
      </c>
      <c r="J1228" s="69"/>
      <c r="K1228" s="69">
        <v>59.8</v>
      </c>
      <c r="L1228" s="69"/>
      <c r="M1228" s="105"/>
    </row>
    <row r="1229" spans="2:13" ht="15.75" thickBot="1" x14ac:dyDescent="0.3">
      <c r="B1229" s="457"/>
      <c r="C1229" s="423"/>
      <c r="D1229" s="394"/>
      <c r="E1229" s="394"/>
      <c r="F1229" s="10"/>
      <c r="G1229" s="69">
        <v>12</v>
      </c>
      <c r="H1229" s="69">
        <v>2019</v>
      </c>
      <c r="I1229" s="69">
        <f t="shared" si="98"/>
        <v>92.8</v>
      </c>
      <c r="J1229" s="69"/>
      <c r="K1229" s="69">
        <v>92.8</v>
      </c>
      <c r="L1229" s="69"/>
      <c r="M1229" s="105"/>
    </row>
    <row r="1230" spans="2:13" ht="15.75" thickBot="1" x14ac:dyDescent="0.3">
      <c r="B1230" s="457"/>
      <c r="C1230" s="423"/>
      <c r="D1230" s="394"/>
      <c r="E1230" s="394"/>
      <c r="F1230" s="10"/>
      <c r="G1230" s="213">
        <v>12</v>
      </c>
      <c r="H1230" s="207">
        <v>2020</v>
      </c>
      <c r="I1230" s="69">
        <f t="shared" si="98"/>
        <v>92.8</v>
      </c>
      <c r="J1230" s="69"/>
      <c r="K1230" s="69">
        <v>92.8</v>
      </c>
      <c r="L1230" s="69"/>
      <c r="M1230" s="105"/>
    </row>
    <row r="1231" spans="2:13" ht="15.75" thickBot="1" x14ac:dyDescent="0.3">
      <c r="B1231" s="457"/>
      <c r="C1231" s="423"/>
      <c r="D1231" s="394"/>
      <c r="E1231" s="394"/>
      <c r="F1231" s="10"/>
      <c r="G1231" s="210">
        <v>12</v>
      </c>
      <c r="H1231" s="244">
        <v>2021</v>
      </c>
      <c r="I1231" s="69">
        <f t="shared" si="98"/>
        <v>92.8</v>
      </c>
      <c r="J1231" s="69"/>
      <c r="K1231" s="69">
        <v>92.8</v>
      </c>
      <c r="L1231" s="69"/>
      <c r="M1231" s="105"/>
    </row>
    <row r="1232" spans="2:13" ht="15.75" thickBot="1" x14ac:dyDescent="0.3">
      <c r="B1232" s="457"/>
      <c r="C1232" s="423"/>
      <c r="D1232" s="394"/>
      <c r="E1232" s="394"/>
      <c r="F1232" s="10"/>
      <c r="G1232" s="210">
        <v>12</v>
      </c>
      <c r="H1232" s="214">
        <v>2022</v>
      </c>
      <c r="I1232" s="69">
        <f t="shared" si="98"/>
        <v>92.8</v>
      </c>
      <c r="J1232" s="69"/>
      <c r="K1232" s="69">
        <v>92.8</v>
      </c>
      <c r="L1232" s="69"/>
      <c r="M1232" s="105"/>
    </row>
    <row r="1233" spans="2:13" ht="15.75" thickBot="1" x14ac:dyDescent="0.3">
      <c r="B1233" s="457"/>
      <c r="C1233" s="423"/>
      <c r="D1233" s="394"/>
      <c r="E1233" s="394"/>
      <c r="F1233" s="10"/>
      <c r="G1233" s="210">
        <v>12</v>
      </c>
      <c r="H1233" s="214">
        <v>2023</v>
      </c>
      <c r="I1233" s="69">
        <f t="shared" si="98"/>
        <v>0</v>
      </c>
      <c r="J1233" s="69"/>
      <c r="K1233" s="69">
        <v>0</v>
      </c>
      <c r="L1233" s="69"/>
      <c r="M1233" s="105"/>
    </row>
    <row r="1234" spans="2:13" ht="15.75" thickBot="1" x14ac:dyDescent="0.3">
      <c r="B1234" s="457"/>
      <c r="C1234" s="423"/>
      <c r="D1234" s="394"/>
      <c r="E1234" s="394"/>
      <c r="F1234" s="10"/>
      <c r="G1234" s="209">
        <v>12</v>
      </c>
      <c r="H1234" s="246">
        <v>2024</v>
      </c>
      <c r="I1234" s="69">
        <f t="shared" si="98"/>
        <v>0</v>
      </c>
      <c r="J1234" s="69"/>
      <c r="K1234" s="69">
        <v>0</v>
      </c>
      <c r="L1234" s="69"/>
      <c r="M1234" s="105"/>
    </row>
    <row r="1235" spans="2:13" ht="15.75" thickBot="1" x14ac:dyDescent="0.3">
      <c r="B1235" s="457"/>
      <c r="C1235" s="423"/>
      <c r="D1235" s="394"/>
      <c r="E1235" s="394"/>
      <c r="F1235" s="10"/>
      <c r="G1235" s="210">
        <v>12</v>
      </c>
      <c r="H1235" s="245">
        <v>2025</v>
      </c>
      <c r="I1235" s="69">
        <f t="shared" si="98"/>
        <v>0</v>
      </c>
      <c r="J1235" s="212"/>
      <c r="K1235" s="69">
        <v>0</v>
      </c>
      <c r="L1235" s="212"/>
      <c r="M1235" s="210"/>
    </row>
    <row r="1236" spans="2:13" ht="15.75" thickBot="1" x14ac:dyDescent="0.3">
      <c r="B1236" s="457"/>
      <c r="C1236" s="423"/>
      <c r="D1236" s="394"/>
      <c r="E1236" s="394"/>
      <c r="F1236" s="10"/>
      <c r="G1236" s="210">
        <v>12</v>
      </c>
      <c r="H1236" s="245">
        <v>2026</v>
      </c>
      <c r="I1236" s="69">
        <f t="shared" si="98"/>
        <v>0</v>
      </c>
      <c r="J1236" s="212"/>
      <c r="K1236" s="69">
        <v>0</v>
      </c>
      <c r="L1236" s="212"/>
      <c r="M1236" s="210"/>
    </row>
    <row r="1237" spans="2:13" ht="15.75" thickBot="1" x14ac:dyDescent="0.3">
      <c r="B1237" s="457"/>
      <c r="C1237" s="423"/>
      <c r="D1237" s="394"/>
      <c r="E1237" s="394"/>
      <c r="F1237" s="10"/>
      <c r="G1237" s="210">
        <v>12</v>
      </c>
      <c r="H1237" s="245">
        <v>2027</v>
      </c>
      <c r="I1237" s="69">
        <f t="shared" si="98"/>
        <v>0</v>
      </c>
      <c r="J1237" s="212"/>
      <c r="K1237" s="69">
        <v>0</v>
      </c>
      <c r="L1237" s="212"/>
      <c r="M1237" s="210"/>
    </row>
    <row r="1238" spans="2:13" ht="15.75" thickBot="1" x14ac:dyDescent="0.3">
      <c r="B1238" s="457"/>
      <c r="C1238" s="423"/>
      <c r="D1238" s="394"/>
      <c r="E1238" s="394"/>
      <c r="F1238" s="10"/>
      <c r="G1238" s="210">
        <v>12</v>
      </c>
      <c r="H1238" s="245">
        <v>2028</v>
      </c>
      <c r="I1238" s="69">
        <f t="shared" si="98"/>
        <v>0</v>
      </c>
      <c r="J1238" s="212"/>
      <c r="K1238" s="69">
        <v>0</v>
      </c>
      <c r="L1238" s="212"/>
      <c r="M1238" s="210"/>
    </row>
    <row r="1239" spans="2:13" ht="15.75" thickBot="1" x14ac:dyDescent="0.3">
      <c r="B1239" s="457"/>
      <c r="C1239" s="423"/>
      <c r="D1239" s="394"/>
      <c r="E1239" s="394"/>
      <c r="F1239" s="10"/>
      <c r="G1239" s="210">
        <v>12</v>
      </c>
      <c r="H1239" s="245">
        <v>2029</v>
      </c>
      <c r="I1239" s="69">
        <f t="shared" si="98"/>
        <v>0</v>
      </c>
      <c r="J1239" s="212"/>
      <c r="K1239" s="69">
        <v>0</v>
      </c>
      <c r="L1239" s="212"/>
      <c r="M1239" s="210"/>
    </row>
    <row r="1240" spans="2:13" ht="15.75" thickBot="1" x14ac:dyDescent="0.3">
      <c r="B1240" s="378"/>
      <c r="C1240" s="424"/>
      <c r="D1240" s="397"/>
      <c r="E1240" s="397"/>
      <c r="F1240" s="209"/>
      <c r="G1240" s="210">
        <v>12</v>
      </c>
      <c r="H1240" s="245">
        <v>2030</v>
      </c>
      <c r="I1240" s="69">
        <f t="shared" si="98"/>
        <v>0</v>
      </c>
      <c r="J1240" s="212"/>
      <c r="K1240" s="69">
        <v>0</v>
      </c>
      <c r="L1240" s="212"/>
      <c r="M1240" s="210"/>
    </row>
    <row r="1241" spans="2:13" ht="23.25" customHeight="1" thickBot="1" x14ac:dyDescent="0.3">
      <c r="B1241" s="377">
        <v>11</v>
      </c>
      <c r="C1241" s="488" t="s">
        <v>323</v>
      </c>
      <c r="D1241" s="396" t="s">
        <v>20</v>
      </c>
      <c r="E1241" s="396" t="s">
        <v>333</v>
      </c>
      <c r="F1241" s="396" t="s">
        <v>229</v>
      </c>
      <c r="G1241" s="296">
        <v>73</v>
      </c>
      <c r="H1241" s="245">
        <v>2023</v>
      </c>
      <c r="I1241" s="295">
        <f t="shared" si="98"/>
        <v>7000</v>
      </c>
      <c r="J1241" s="297"/>
      <c r="K1241" s="295"/>
      <c r="L1241" s="297">
        <v>7000</v>
      </c>
      <c r="M1241" s="296"/>
    </row>
    <row r="1242" spans="2:13" ht="15.75" customHeight="1" thickBot="1" x14ac:dyDescent="0.3">
      <c r="B1242" s="457"/>
      <c r="C1242" s="489"/>
      <c r="D1242" s="394"/>
      <c r="E1242" s="394"/>
      <c r="F1242" s="394"/>
      <c r="G1242" s="296">
        <v>73</v>
      </c>
      <c r="H1242" s="245">
        <v>2024</v>
      </c>
      <c r="I1242" s="295">
        <f t="shared" si="98"/>
        <v>3500</v>
      </c>
      <c r="J1242" s="297"/>
      <c r="K1242" s="295"/>
      <c r="L1242" s="297">
        <v>3500</v>
      </c>
      <c r="M1242" s="296"/>
    </row>
    <row r="1243" spans="2:13" ht="15.75" customHeight="1" thickBot="1" x14ac:dyDescent="0.3">
      <c r="B1243" s="457"/>
      <c r="C1243" s="489"/>
      <c r="D1243" s="394"/>
      <c r="E1243" s="394"/>
      <c r="F1243" s="394"/>
      <c r="G1243" s="296">
        <v>73</v>
      </c>
      <c r="H1243" s="245">
        <v>2025</v>
      </c>
      <c r="I1243" s="295">
        <f t="shared" si="98"/>
        <v>3500</v>
      </c>
      <c r="J1243" s="297"/>
      <c r="K1243" s="295"/>
      <c r="L1243" s="297">
        <v>3500</v>
      </c>
      <c r="M1243" s="296"/>
    </row>
    <row r="1244" spans="2:13" ht="15.75" customHeight="1" thickBot="1" x14ac:dyDescent="0.3">
      <c r="B1244" s="457"/>
      <c r="C1244" s="489"/>
      <c r="D1244" s="394"/>
      <c r="E1244" s="394"/>
      <c r="F1244" s="394"/>
      <c r="G1244" s="296">
        <v>73</v>
      </c>
      <c r="H1244" s="245">
        <v>2026</v>
      </c>
      <c r="I1244" s="295">
        <f t="shared" si="98"/>
        <v>3500</v>
      </c>
      <c r="J1244" s="297"/>
      <c r="K1244" s="295"/>
      <c r="L1244" s="297">
        <v>3500</v>
      </c>
      <c r="M1244" s="296"/>
    </row>
    <row r="1245" spans="2:13" ht="15.75" customHeight="1" thickBot="1" x14ac:dyDescent="0.3">
      <c r="B1245" s="457"/>
      <c r="C1245" s="489"/>
      <c r="D1245" s="394"/>
      <c r="E1245" s="394"/>
      <c r="F1245" s="394"/>
      <c r="G1245" s="296">
        <v>73</v>
      </c>
      <c r="H1245" s="245">
        <v>2027</v>
      </c>
      <c r="I1245" s="295">
        <f t="shared" si="98"/>
        <v>3500</v>
      </c>
      <c r="J1245" s="297"/>
      <c r="K1245" s="295"/>
      <c r="L1245" s="297">
        <v>3500</v>
      </c>
      <c r="M1245" s="296"/>
    </row>
    <row r="1246" spans="2:13" ht="15.75" customHeight="1" thickBot="1" x14ac:dyDescent="0.3">
      <c r="B1246" s="457"/>
      <c r="C1246" s="489"/>
      <c r="D1246" s="394"/>
      <c r="E1246" s="394"/>
      <c r="F1246" s="394"/>
      <c r="G1246" s="296">
        <v>73</v>
      </c>
      <c r="H1246" s="245">
        <v>2028</v>
      </c>
      <c r="I1246" s="295">
        <f t="shared" si="98"/>
        <v>3500</v>
      </c>
      <c r="J1246" s="297"/>
      <c r="K1246" s="295"/>
      <c r="L1246" s="297">
        <v>3500</v>
      </c>
      <c r="M1246" s="296"/>
    </row>
    <row r="1247" spans="2:13" ht="15.75" customHeight="1" thickBot="1" x14ac:dyDescent="0.3">
      <c r="B1247" s="457"/>
      <c r="C1247" s="489"/>
      <c r="D1247" s="394"/>
      <c r="E1247" s="394"/>
      <c r="F1247" s="394"/>
      <c r="G1247" s="296">
        <v>73</v>
      </c>
      <c r="H1247" s="245">
        <v>2029</v>
      </c>
      <c r="I1247" s="295">
        <f t="shared" si="98"/>
        <v>3500</v>
      </c>
      <c r="J1247" s="297"/>
      <c r="K1247" s="295"/>
      <c r="L1247" s="297">
        <v>3500</v>
      </c>
      <c r="M1247" s="296"/>
    </row>
    <row r="1248" spans="2:13" ht="15.75" customHeight="1" thickBot="1" x14ac:dyDescent="0.3">
      <c r="B1248" s="378"/>
      <c r="C1248" s="490"/>
      <c r="D1248" s="397"/>
      <c r="E1248" s="397"/>
      <c r="F1248" s="397"/>
      <c r="G1248" s="296">
        <v>73</v>
      </c>
      <c r="H1248" s="245">
        <v>2030</v>
      </c>
      <c r="I1248" s="295">
        <f t="shared" si="98"/>
        <v>3500</v>
      </c>
      <c r="J1248" s="297"/>
      <c r="K1248" s="295"/>
      <c r="L1248" s="297">
        <v>3500</v>
      </c>
      <c r="M1248" s="296"/>
    </row>
    <row r="1249" spans="2:13" ht="15.75" customHeight="1" thickBot="1" x14ac:dyDescent="0.3">
      <c r="B1249" s="377">
        <v>12</v>
      </c>
      <c r="C1249" s="488" t="s">
        <v>332</v>
      </c>
      <c r="D1249" s="396" t="s">
        <v>334</v>
      </c>
      <c r="E1249" s="396" t="s">
        <v>333</v>
      </c>
      <c r="F1249" s="396" t="s">
        <v>229</v>
      </c>
      <c r="G1249" s="374">
        <v>89</v>
      </c>
      <c r="H1249" s="245">
        <v>2023</v>
      </c>
      <c r="I1249" s="373">
        <f t="shared" ref="I1249:I1256" si="99">J1249+K1249+L1249+M1249</f>
        <v>17881.2</v>
      </c>
      <c r="J1249" s="375"/>
      <c r="K1249" s="373"/>
      <c r="L1249" s="375">
        <v>17881.2</v>
      </c>
      <c r="M1249" s="374"/>
    </row>
    <row r="1250" spans="2:13" ht="15.75" customHeight="1" thickBot="1" x14ac:dyDescent="0.3">
      <c r="B1250" s="457"/>
      <c r="C1250" s="489"/>
      <c r="D1250" s="394"/>
      <c r="E1250" s="394"/>
      <c r="F1250" s="394"/>
      <c r="G1250" s="374">
        <v>89</v>
      </c>
      <c r="H1250" s="245">
        <v>2024</v>
      </c>
      <c r="I1250" s="373">
        <f t="shared" si="99"/>
        <v>0</v>
      </c>
      <c r="J1250" s="375"/>
      <c r="K1250" s="373"/>
      <c r="L1250" s="375">
        <v>0</v>
      </c>
      <c r="M1250" s="374"/>
    </row>
    <row r="1251" spans="2:13" ht="15.75" customHeight="1" thickBot="1" x14ac:dyDescent="0.3">
      <c r="B1251" s="457"/>
      <c r="C1251" s="489"/>
      <c r="D1251" s="394"/>
      <c r="E1251" s="394"/>
      <c r="F1251" s="394"/>
      <c r="G1251" s="374">
        <v>89</v>
      </c>
      <c r="H1251" s="245">
        <v>2025</v>
      </c>
      <c r="I1251" s="373">
        <f t="shared" si="99"/>
        <v>0</v>
      </c>
      <c r="J1251" s="375"/>
      <c r="K1251" s="373"/>
      <c r="L1251" s="375">
        <v>0</v>
      </c>
      <c r="M1251" s="374"/>
    </row>
    <row r="1252" spans="2:13" ht="15.75" customHeight="1" thickBot="1" x14ac:dyDescent="0.3">
      <c r="B1252" s="457"/>
      <c r="C1252" s="489"/>
      <c r="D1252" s="394"/>
      <c r="E1252" s="394"/>
      <c r="F1252" s="394"/>
      <c r="G1252" s="374">
        <v>89</v>
      </c>
      <c r="H1252" s="245">
        <v>2026</v>
      </c>
      <c r="I1252" s="373">
        <f t="shared" si="99"/>
        <v>0</v>
      </c>
      <c r="J1252" s="375"/>
      <c r="K1252" s="373"/>
      <c r="L1252" s="375">
        <v>0</v>
      </c>
      <c r="M1252" s="374"/>
    </row>
    <row r="1253" spans="2:13" ht="15.75" customHeight="1" thickBot="1" x14ac:dyDescent="0.3">
      <c r="B1253" s="457"/>
      <c r="C1253" s="489"/>
      <c r="D1253" s="394"/>
      <c r="E1253" s="394"/>
      <c r="F1253" s="394"/>
      <c r="G1253" s="374">
        <v>89</v>
      </c>
      <c r="H1253" s="245">
        <v>2027</v>
      </c>
      <c r="I1253" s="373">
        <f t="shared" si="99"/>
        <v>0</v>
      </c>
      <c r="J1253" s="375"/>
      <c r="K1253" s="373"/>
      <c r="L1253" s="375">
        <v>0</v>
      </c>
      <c r="M1253" s="374"/>
    </row>
    <row r="1254" spans="2:13" ht="15.75" customHeight="1" thickBot="1" x14ac:dyDescent="0.3">
      <c r="B1254" s="457"/>
      <c r="C1254" s="489"/>
      <c r="D1254" s="394"/>
      <c r="E1254" s="394"/>
      <c r="F1254" s="394"/>
      <c r="G1254" s="374">
        <v>89</v>
      </c>
      <c r="H1254" s="245">
        <v>2028</v>
      </c>
      <c r="I1254" s="373">
        <f t="shared" si="99"/>
        <v>0</v>
      </c>
      <c r="J1254" s="375"/>
      <c r="K1254" s="373"/>
      <c r="L1254" s="375">
        <v>0</v>
      </c>
      <c r="M1254" s="374"/>
    </row>
    <row r="1255" spans="2:13" ht="15.75" customHeight="1" thickBot="1" x14ac:dyDescent="0.3">
      <c r="B1255" s="457"/>
      <c r="C1255" s="489"/>
      <c r="D1255" s="394"/>
      <c r="E1255" s="394"/>
      <c r="F1255" s="394"/>
      <c r="G1255" s="374">
        <v>89</v>
      </c>
      <c r="H1255" s="245">
        <v>2029</v>
      </c>
      <c r="I1255" s="373">
        <f t="shared" si="99"/>
        <v>0</v>
      </c>
      <c r="J1255" s="375"/>
      <c r="K1255" s="373"/>
      <c r="L1255" s="375">
        <v>0</v>
      </c>
      <c r="M1255" s="374"/>
    </row>
    <row r="1256" spans="2:13" ht="15.75" customHeight="1" thickBot="1" x14ac:dyDescent="0.3">
      <c r="B1256" s="378"/>
      <c r="C1256" s="490"/>
      <c r="D1256" s="397"/>
      <c r="E1256" s="397"/>
      <c r="F1256" s="397"/>
      <c r="G1256" s="374">
        <v>89</v>
      </c>
      <c r="H1256" s="245">
        <v>2030</v>
      </c>
      <c r="I1256" s="373">
        <f t="shared" si="99"/>
        <v>0</v>
      </c>
      <c r="J1256" s="375"/>
      <c r="K1256" s="373"/>
      <c r="L1256" s="375">
        <v>0</v>
      </c>
      <c r="M1256" s="374"/>
    </row>
    <row r="1257" spans="2:13" ht="15.75" customHeight="1" thickBot="1" x14ac:dyDescent="0.3">
      <c r="B1257" s="477" t="s">
        <v>234</v>
      </c>
      <c r="C1257" s="477"/>
      <c r="D1257" s="477"/>
      <c r="E1257" s="477"/>
      <c r="F1257" s="477"/>
      <c r="G1257" s="477"/>
      <c r="H1257" s="477"/>
      <c r="I1257" s="477"/>
      <c r="J1257" s="477"/>
      <c r="K1257" s="477"/>
      <c r="L1257" s="477"/>
      <c r="M1257" s="478"/>
    </row>
    <row r="1258" spans="2:13" ht="27.75" customHeight="1" thickBot="1" x14ac:dyDescent="0.3">
      <c r="B1258" s="457">
        <v>1</v>
      </c>
      <c r="C1258" s="394" t="s">
        <v>235</v>
      </c>
      <c r="D1258" s="394" t="s">
        <v>20</v>
      </c>
      <c r="E1258" s="394" t="s">
        <v>236</v>
      </c>
      <c r="F1258" s="394" t="s">
        <v>47</v>
      </c>
      <c r="G1258" s="127"/>
      <c r="H1258" s="6">
        <v>2014</v>
      </c>
      <c r="I1258" s="6">
        <v>1</v>
      </c>
      <c r="J1258" s="6"/>
      <c r="K1258" s="6"/>
      <c r="L1258" s="6">
        <v>1</v>
      </c>
      <c r="M1258" s="6"/>
    </row>
    <row r="1259" spans="2:13" ht="15.75" thickBot="1" x14ac:dyDescent="0.3">
      <c r="B1259" s="457"/>
      <c r="C1259" s="394"/>
      <c r="D1259" s="394"/>
      <c r="E1259" s="394"/>
      <c r="F1259" s="394"/>
      <c r="G1259" s="127"/>
      <c r="H1259" s="6">
        <v>2015</v>
      </c>
      <c r="I1259" s="6">
        <v>0</v>
      </c>
      <c r="J1259" s="6"/>
      <c r="K1259" s="6"/>
      <c r="L1259" s="6">
        <v>0</v>
      </c>
      <c r="M1259" s="6"/>
    </row>
    <row r="1260" spans="2:13" ht="15.75" thickBot="1" x14ac:dyDescent="0.3">
      <c r="B1260" s="457"/>
      <c r="C1260" s="394"/>
      <c r="D1260" s="394"/>
      <c r="E1260" s="394"/>
      <c r="F1260" s="394"/>
      <c r="G1260" s="127"/>
      <c r="H1260" s="6">
        <v>2016</v>
      </c>
      <c r="I1260" s="6">
        <v>0</v>
      </c>
      <c r="J1260" s="6"/>
      <c r="K1260" s="6"/>
      <c r="L1260" s="6">
        <v>0</v>
      </c>
      <c r="M1260" s="6"/>
    </row>
    <row r="1261" spans="2:13" ht="15.75" thickBot="1" x14ac:dyDescent="0.3">
      <c r="B1261" s="457"/>
      <c r="C1261" s="394"/>
      <c r="D1261" s="394"/>
      <c r="E1261" s="394"/>
      <c r="F1261" s="394"/>
      <c r="G1261" s="127"/>
      <c r="H1261" s="6">
        <v>2017</v>
      </c>
      <c r="I1261" s="6">
        <v>0</v>
      </c>
      <c r="J1261" s="6"/>
      <c r="K1261" s="6"/>
      <c r="L1261" s="6">
        <v>0</v>
      </c>
      <c r="M1261" s="6"/>
    </row>
    <row r="1262" spans="2:13" ht="15.75" thickBot="1" x14ac:dyDescent="0.3">
      <c r="B1262" s="457"/>
      <c r="C1262" s="394"/>
      <c r="D1262" s="394"/>
      <c r="E1262" s="394"/>
      <c r="F1262" s="394"/>
      <c r="G1262" s="127"/>
      <c r="H1262" s="6">
        <v>2018</v>
      </c>
      <c r="I1262" s="6">
        <f t="shared" ref="I1262:I1274" si="100">J1262+K1262+L1262+M1262</f>
        <v>0</v>
      </c>
      <c r="J1262" s="6"/>
      <c r="K1262" s="6"/>
      <c r="L1262" s="6">
        <v>0</v>
      </c>
      <c r="M1262" s="6"/>
    </row>
    <row r="1263" spans="2:13" ht="15.75" thickBot="1" x14ac:dyDescent="0.3">
      <c r="B1263" s="457"/>
      <c r="C1263" s="394"/>
      <c r="D1263" s="394"/>
      <c r="E1263" s="394"/>
      <c r="F1263" s="394"/>
      <c r="G1263" s="127"/>
      <c r="H1263" s="6">
        <v>2019</v>
      </c>
      <c r="I1263" s="6">
        <f t="shared" si="100"/>
        <v>0</v>
      </c>
      <c r="J1263" s="6"/>
      <c r="K1263" s="6"/>
      <c r="L1263" s="6">
        <v>0</v>
      </c>
      <c r="M1263" s="6"/>
    </row>
    <row r="1264" spans="2:13" ht="15.75" thickBot="1" x14ac:dyDescent="0.3">
      <c r="B1264" s="457"/>
      <c r="C1264" s="394"/>
      <c r="D1264" s="394"/>
      <c r="E1264" s="394"/>
      <c r="F1264" s="394"/>
      <c r="G1264" s="247"/>
      <c r="H1264" s="207">
        <v>2020</v>
      </c>
      <c r="I1264" s="210">
        <f t="shared" si="100"/>
        <v>0</v>
      </c>
      <c r="J1264" s="21"/>
      <c r="K1264" s="21"/>
      <c r="L1264" s="21">
        <v>0</v>
      </c>
      <c r="M1264" s="21"/>
    </row>
    <row r="1265" spans="2:13" ht="15.75" thickBot="1" x14ac:dyDescent="0.3">
      <c r="B1265" s="457"/>
      <c r="C1265" s="394"/>
      <c r="D1265" s="394"/>
      <c r="E1265" s="394"/>
      <c r="F1265" s="394"/>
      <c r="G1265" s="248"/>
      <c r="H1265" s="181">
        <v>2021</v>
      </c>
      <c r="I1265" s="209">
        <f t="shared" si="100"/>
        <v>0</v>
      </c>
      <c r="J1265" s="210"/>
      <c r="K1265" s="6"/>
      <c r="L1265" s="6">
        <v>0</v>
      </c>
      <c r="M1265" s="6"/>
    </row>
    <row r="1266" spans="2:13" ht="15.75" thickBot="1" x14ac:dyDescent="0.3">
      <c r="B1266" s="457"/>
      <c r="C1266" s="394"/>
      <c r="D1266" s="394"/>
      <c r="E1266" s="394"/>
      <c r="F1266" s="394"/>
      <c r="G1266" s="248"/>
      <c r="H1266" s="181">
        <v>2022</v>
      </c>
      <c r="I1266" s="209">
        <f t="shared" si="100"/>
        <v>0</v>
      </c>
      <c r="J1266" s="209"/>
      <c r="K1266" s="6"/>
      <c r="L1266" s="6">
        <v>0</v>
      </c>
      <c r="M1266" s="6"/>
    </row>
    <row r="1267" spans="2:13" ht="15.75" thickBot="1" x14ac:dyDescent="0.3">
      <c r="B1267" s="457"/>
      <c r="C1267" s="394"/>
      <c r="D1267" s="394"/>
      <c r="E1267" s="394"/>
      <c r="F1267" s="394"/>
      <c r="G1267" s="248"/>
      <c r="H1267" s="181">
        <v>2023</v>
      </c>
      <c r="I1267" s="209">
        <f t="shared" si="100"/>
        <v>0</v>
      </c>
      <c r="J1267" s="209"/>
      <c r="K1267" s="6"/>
      <c r="L1267" s="6">
        <v>0</v>
      </c>
      <c r="M1267" s="6"/>
    </row>
    <row r="1268" spans="2:13" ht="15.75" thickBot="1" x14ac:dyDescent="0.3">
      <c r="B1268" s="457"/>
      <c r="C1268" s="394"/>
      <c r="D1268" s="394"/>
      <c r="E1268" s="394"/>
      <c r="F1268" s="394"/>
      <c r="G1268" s="249"/>
      <c r="H1268" s="217">
        <v>2024</v>
      </c>
      <c r="I1268" s="209">
        <f t="shared" si="100"/>
        <v>0</v>
      </c>
      <c r="J1268" s="209"/>
      <c r="K1268" s="210"/>
      <c r="L1268" s="210">
        <v>0</v>
      </c>
      <c r="M1268" s="6"/>
    </row>
    <row r="1269" spans="2:13" ht="15.75" thickBot="1" x14ac:dyDescent="0.3">
      <c r="B1269" s="457"/>
      <c r="C1269" s="394"/>
      <c r="D1269" s="394"/>
      <c r="E1269" s="394"/>
      <c r="F1269" s="394"/>
      <c r="G1269" s="250"/>
      <c r="H1269" s="210">
        <v>2025</v>
      </c>
      <c r="I1269" s="209">
        <f t="shared" si="100"/>
        <v>0</v>
      </c>
      <c r="J1269" s="210"/>
      <c r="K1269" s="210"/>
      <c r="L1269" s="210">
        <v>0</v>
      </c>
      <c r="M1269" s="214"/>
    </row>
    <row r="1270" spans="2:13" ht="15.75" thickBot="1" x14ac:dyDescent="0.3">
      <c r="B1270" s="457"/>
      <c r="C1270" s="394"/>
      <c r="D1270" s="394"/>
      <c r="E1270" s="394"/>
      <c r="F1270" s="394"/>
      <c r="G1270" s="250"/>
      <c r="H1270" s="210">
        <v>2026</v>
      </c>
      <c r="I1270" s="209">
        <f t="shared" si="100"/>
        <v>0</v>
      </c>
      <c r="J1270" s="210"/>
      <c r="K1270" s="210"/>
      <c r="L1270" s="210">
        <v>0</v>
      </c>
      <c r="M1270" s="214"/>
    </row>
    <row r="1271" spans="2:13" ht="15.75" thickBot="1" x14ac:dyDescent="0.3">
      <c r="B1271" s="457"/>
      <c r="C1271" s="394"/>
      <c r="D1271" s="394"/>
      <c r="E1271" s="394"/>
      <c r="F1271" s="394"/>
      <c r="G1271" s="250"/>
      <c r="H1271" s="210">
        <v>2027</v>
      </c>
      <c r="I1271" s="209">
        <f t="shared" si="100"/>
        <v>0</v>
      </c>
      <c r="J1271" s="210"/>
      <c r="K1271" s="210"/>
      <c r="L1271" s="210">
        <v>0</v>
      </c>
      <c r="M1271" s="214"/>
    </row>
    <row r="1272" spans="2:13" ht="15.75" thickBot="1" x14ac:dyDescent="0.3">
      <c r="B1272" s="457"/>
      <c r="C1272" s="394"/>
      <c r="D1272" s="394"/>
      <c r="E1272" s="394"/>
      <c r="F1272" s="394"/>
      <c r="G1272" s="250"/>
      <c r="H1272" s="210">
        <v>2028</v>
      </c>
      <c r="I1272" s="209">
        <f t="shared" si="100"/>
        <v>0</v>
      </c>
      <c r="J1272" s="210"/>
      <c r="K1272" s="210"/>
      <c r="L1272" s="210">
        <v>0</v>
      </c>
      <c r="M1272" s="214"/>
    </row>
    <row r="1273" spans="2:13" ht="15.75" thickBot="1" x14ac:dyDescent="0.3">
      <c r="B1273" s="457"/>
      <c r="C1273" s="394"/>
      <c r="D1273" s="394"/>
      <c r="E1273" s="394"/>
      <c r="F1273" s="394"/>
      <c r="G1273" s="250"/>
      <c r="H1273" s="210">
        <v>2029</v>
      </c>
      <c r="I1273" s="209">
        <f t="shared" si="100"/>
        <v>0</v>
      </c>
      <c r="J1273" s="210"/>
      <c r="K1273" s="210"/>
      <c r="L1273" s="210">
        <v>0</v>
      </c>
      <c r="M1273" s="214"/>
    </row>
    <row r="1274" spans="2:13" ht="15.75" thickBot="1" x14ac:dyDescent="0.3">
      <c r="B1274" s="378"/>
      <c r="C1274" s="397"/>
      <c r="D1274" s="397"/>
      <c r="E1274" s="397"/>
      <c r="F1274" s="397"/>
      <c r="G1274" s="250"/>
      <c r="H1274" s="210">
        <v>2030</v>
      </c>
      <c r="I1274" s="209">
        <f t="shared" si="100"/>
        <v>0</v>
      </c>
      <c r="J1274" s="210"/>
      <c r="K1274" s="210"/>
      <c r="L1274" s="210">
        <v>0</v>
      </c>
      <c r="M1274" s="214"/>
    </row>
    <row r="1275" spans="2:13" ht="15.75" customHeight="1" thickBot="1" x14ac:dyDescent="0.3">
      <c r="B1275" s="477" t="s">
        <v>237</v>
      </c>
      <c r="C1275" s="477"/>
      <c r="D1275" s="477"/>
      <c r="E1275" s="477"/>
      <c r="F1275" s="477"/>
      <c r="G1275" s="477"/>
      <c r="H1275" s="477"/>
      <c r="I1275" s="477"/>
      <c r="J1275" s="477"/>
      <c r="K1275" s="477"/>
      <c r="L1275" s="477"/>
      <c r="M1275" s="478"/>
    </row>
    <row r="1276" spans="2:13" ht="25.5" customHeight="1" thickBot="1" x14ac:dyDescent="0.3">
      <c r="B1276" s="457">
        <v>2</v>
      </c>
      <c r="C1276" s="394" t="s">
        <v>238</v>
      </c>
      <c r="D1276" s="394" t="s">
        <v>239</v>
      </c>
      <c r="E1276" s="394" t="s">
        <v>240</v>
      </c>
      <c r="F1276" s="394" t="s">
        <v>47</v>
      </c>
      <c r="G1276" s="282">
        <v>100</v>
      </c>
      <c r="H1276" s="6">
        <v>2014</v>
      </c>
      <c r="I1276" s="6">
        <v>474</v>
      </c>
      <c r="J1276" s="6"/>
      <c r="K1276" s="6"/>
      <c r="L1276" s="6">
        <v>474</v>
      </c>
      <c r="M1276" s="6"/>
    </row>
    <row r="1277" spans="2:13" ht="15.75" thickBot="1" x14ac:dyDescent="0.3">
      <c r="B1277" s="457"/>
      <c r="C1277" s="394"/>
      <c r="D1277" s="394"/>
      <c r="E1277" s="394"/>
      <c r="F1277" s="394"/>
      <c r="G1277" s="230">
        <v>100</v>
      </c>
      <c r="H1277" s="6">
        <v>2015</v>
      </c>
      <c r="I1277" s="6">
        <v>564.5</v>
      </c>
      <c r="J1277" s="6"/>
      <c r="K1277" s="6"/>
      <c r="L1277" s="6">
        <v>564.5</v>
      </c>
      <c r="M1277" s="6"/>
    </row>
    <row r="1278" spans="2:13" ht="15.75" thickBot="1" x14ac:dyDescent="0.3">
      <c r="B1278" s="457"/>
      <c r="C1278" s="394"/>
      <c r="D1278" s="394"/>
      <c r="E1278" s="394"/>
      <c r="F1278" s="394"/>
      <c r="G1278" s="230">
        <v>100</v>
      </c>
      <c r="H1278" s="6">
        <v>2016</v>
      </c>
      <c r="I1278" s="6">
        <v>445.1</v>
      </c>
      <c r="J1278" s="6"/>
      <c r="K1278" s="6"/>
      <c r="L1278" s="6">
        <v>445.1</v>
      </c>
      <c r="M1278" s="6"/>
    </row>
    <row r="1279" spans="2:13" ht="15.75" thickBot="1" x14ac:dyDescent="0.3">
      <c r="B1279" s="457"/>
      <c r="C1279" s="394"/>
      <c r="D1279" s="394"/>
      <c r="E1279" s="394"/>
      <c r="F1279" s="394"/>
      <c r="G1279" s="230">
        <v>100</v>
      </c>
      <c r="H1279" s="6">
        <v>2017</v>
      </c>
      <c r="I1279" s="6">
        <v>654</v>
      </c>
      <c r="J1279" s="6"/>
      <c r="K1279" s="6"/>
      <c r="L1279" s="6">
        <v>654</v>
      </c>
      <c r="M1279" s="6"/>
    </row>
    <row r="1280" spans="2:13" ht="15.75" thickBot="1" x14ac:dyDescent="0.3">
      <c r="B1280" s="457"/>
      <c r="C1280" s="394"/>
      <c r="D1280" s="394"/>
      <c r="E1280" s="394"/>
      <c r="F1280" s="394"/>
      <c r="G1280" s="230">
        <v>100</v>
      </c>
      <c r="H1280" s="6">
        <v>2018</v>
      </c>
      <c r="I1280" s="6">
        <f t="shared" ref="I1280:I1292" si="101">J1280+K1280+L1280+M1280</f>
        <v>654</v>
      </c>
      <c r="J1280" s="6"/>
      <c r="K1280" s="6"/>
      <c r="L1280" s="6">
        <v>654</v>
      </c>
      <c r="M1280" s="6"/>
    </row>
    <row r="1281" spans="2:13" ht="15.75" thickBot="1" x14ac:dyDescent="0.3">
      <c r="B1281" s="457"/>
      <c r="C1281" s="394"/>
      <c r="D1281" s="394"/>
      <c r="E1281" s="394"/>
      <c r="F1281" s="394"/>
      <c r="G1281" s="230">
        <v>100</v>
      </c>
      <c r="H1281" s="6">
        <v>2019</v>
      </c>
      <c r="I1281" s="6">
        <f t="shared" si="101"/>
        <v>549</v>
      </c>
      <c r="J1281" s="6"/>
      <c r="K1281" s="6"/>
      <c r="L1281" s="6">
        <v>549</v>
      </c>
      <c r="M1281" s="6"/>
    </row>
    <row r="1282" spans="2:13" ht="15.75" thickBot="1" x14ac:dyDescent="0.3">
      <c r="B1282" s="457"/>
      <c r="C1282" s="394"/>
      <c r="D1282" s="394"/>
      <c r="E1282" s="394"/>
      <c r="F1282" s="394"/>
      <c r="G1282" s="251">
        <v>100</v>
      </c>
      <c r="H1282" s="4">
        <v>2020</v>
      </c>
      <c r="I1282" s="6">
        <f t="shared" si="101"/>
        <v>489</v>
      </c>
      <c r="J1282" s="6"/>
      <c r="K1282" s="6"/>
      <c r="L1282" s="6">
        <v>489</v>
      </c>
      <c r="M1282" s="6"/>
    </row>
    <row r="1283" spans="2:13" ht="15.75" thickBot="1" x14ac:dyDescent="0.3">
      <c r="B1283" s="457"/>
      <c r="C1283" s="394"/>
      <c r="D1283" s="394"/>
      <c r="E1283" s="394"/>
      <c r="F1283" s="394"/>
      <c r="G1283" s="251">
        <v>100</v>
      </c>
      <c r="H1283" s="4">
        <v>2021</v>
      </c>
      <c r="I1283" s="6">
        <f t="shared" si="101"/>
        <v>780</v>
      </c>
      <c r="J1283" s="6"/>
      <c r="K1283" s="6"/>
      <c r="L1283" s="6">
        <v>780</v>
      </c>
      <c r="M1283" s="6"/>
    </row>
    <row r="1284" spans="2:13" ht="15.75" thickBot="1" x14ac:dyDescent="0.3">
      <c r="B1284" s="457"/>
      <c r="C1284" s="394"/>
      <c r="D1284" s="394"/>
      <c r="E1284" s="394"/>
      <c r="F1284" s="394"/>
      <c r="G1284" s="251">
        <v>100</v>
      </c>
      <c r="H1284" s="4">
        <v>2022</v>
      </c>
      <c r="I1284" s="6">
        <f t="shared" si="101"/>
        <v>1120</v>
      </c>
      <c r="J1284" s="6"/>
      <c r="K1284" s="6"/>
      <c r="L1284" s="6">
        <v>1120</v>
      </c>
      <c r="M1284" s="6"/>
    </row>
    <row r="1285" spans="2:13" ht="15.75" thickBot="1" x14ac:dyDescent="0.3">
      <c r="B1285" s="457"/>
      <c r="C1285" s="394"/>
      <c r="D1285" s="394"/>
      <c r="E1285" s="394"/>
      <c r="F1285" s="394"/>
      <c r="G1285" s="251">
        <v>100</v>
      </c>
      <c r="H1285" s="4">
        <v>2023</v>
      </c>
      <c r="I1285" s="6">
        <f t="shared" si="101"/>
        <v>1300</v>
      </c>
      <c r="J1285" s="6"/>
      <c r="K1285" s="6"/>
      <c r="L1285" s="6">
        <v>1300</v>
      </c>
      <c r="M1285" s="6"/>
    </row>
    <row r="1286" spans="2:13" ht="18" customHeight="1" thickBot="1" x14ac:dyDescent="0.3">
      <c r="B1286" s="457"/>
      <c r="C1286" s="394"/>
      <c r="D1286" s="394"/>
      <c r="E1286" s="394"/>
      <c r="F1286" s="394"/>
      <c r="G1286" s="227">
        <v>100</v>
      </c>
      <c r="H1286" s="4">
        <v>2024</v>
      </c>
      <c r="I1286" s="6">
        <f t="shared" si="101"/>
        <v>1300</v>
      </c>
      <c r="J1286" s="6"/>
      <c r="K1286" s="6"/>
      <c r="L1286" s="6">
        <v>1300</v>
      </c>
      <c r="M1286" s="6"/>
    </row>
    <row r="1287" spans="2:13" ht="16.5" customHeight="1" thickBot="1" x14ac:dyDescent="0.3">
      <c r="B1287" s="457"/>
      <c r="C1287" s="394"/>
      <c r="D1287" s="394"/>
      <c r="E1287" s="394"/>
      <c r="F1287" s="394"/>
      <c r="G1287" s="47">
        <v>100</v>
      </c>
      <c r="H1287" s="210">
        <v>2025</v>
      </c>
      <c r="I1287" s="219">
        <f t="shared" si="101"/>
        <v>1300</v>
      </c>
      <c r="J1287" s="210"/>
      <c r="K1287" s="210"/>
      <c r="L1287" s="219">
        <v>1300</v>
      </c>
      <c r="M1287" s="210"/>
    </row>
    <row r="1288" spans="2:13" ht="22.5" customHeight="1" thickBot="1" x14ac:dyDescent="0.3">
      <c r="B1288" s="457"/>
      <c r="C1288" s="394"/>
      <c r="D1288" s="394"/>
      <c r="E1288" s="394"/>
      <c r="F1288" s="394"/>
      <c r="G1288" s="16">
        <v>100</v>
      </c>
      <c r="H1288" s="209">
        <v>2026</v>
      </c>
      <c r="I1288" s="219">
        <f t="shared" si="101"/>
        <v>1300</v>
      </c>
      <c r="J1288" s="209"/>
      <c r="K1288" s="209"/>
      <c r="L1288" s="294">
        <v>1300</v>
      </c>
      <c r="M1288" s="209"/>
    </row>
    <row r="1289" spans="2:13" ht="24" customHeight="1" thickBot="1" x14ac:dyDescent="0.3">
      <c r="B1289" s="457"/>
      <c r="C1289" s="394"/>
      <c r="D1289" s="394"/>
      <c r="E1289" s="394"/>
      <c r="F1289" s="394"/>
      <c r="G1289" s="47">
        <v>100</v>
      </c>
      <c r="H1289" s="209">
        <v>2027</v>
      </c>
      <c r="I1289" s="219">
        <f t="shared" si="101"/>
        <v>1300</v>
      </c>
      <c r="J1289" s="209"/>
      <c r="K1289" s="209"/>
      <c r="L1289" s="294">
        <v>1300</v>
      </c>
      <c r="M1289" s="209"/>
    </row>
    <row r="1290" spans="2:13" ht="16.5" customHeight="1" thickBot="1" x14ac:dyDescent="0.3">
      <c r="B1290" s="457"/>
      <c r="C1290" s="394"/>
      <c r="D1290" s="394"/>
      <c r="E1290" s="394"/>
      <c r="F1290" s="394"/>
      <c r="G1290" s="47">
        <v>100</v>
      </c>
      <c r="H1290" s="209">
        <v>2028</v>
      </c>
      <c r="I1290" s="219">
        <f t="shared" si="101"/>
        <v>1300</v>
      </c>
      <c r="J1290" s="209"/>
      <c r="K1290" s="209"/>
      <c r="L1290" s="294">
        <v>1300</v>
      </c>
      <c r="M1290" s="209"/>
    </row>
    <row r="1291" spans="2:13" ht="17.25" customHeight="1" thickBot="1" x14ac:dyDescent="0.3">
      <c r="B1291" s="457"/>
      <c r="C1291" s="394"/>
      <c r="D1291" s="394"/>
      <c r="E1291" s="394"/>
      <c r="F1291" s="394"/>
      <c r="G1291" s="47">
        <v>100</v>
      </c>
      <c r="H1291" s="209">
        <v>2029</v>
      </c>
      <c r="I1291" s="219">
        <f t="shared" si="101"/>
        <v>1300</v>
      </c>
      <c r="J1291" s="209"/>
      <c r="K1291" s="209"/>
      <c r="L1291" s="294">
        <v>1300</v>
      </c>
      <c r="M1291" s="209"/>
    </row>
    <row r="1292" spans="2:13" ht="21" customHeight="1" thickBot="1" x14ac:dyDescent="0.3">
      <c r="B1292" s="378"/>
      <c r="C1292" s="397"/>
      <c r="D1292" s="397"/>
      <c r="E1292" s="397"/>
      <c r="F1292" s="397"/>
      <c r="G1292" s="47">
        <v>100</v>
      </c>
      <c r="H1292" s="209">
        <v>2030</v>
      </c>
      <c r="I1292" s="219">
        <f t="shared" si="101"/>
        <v>1300</v>
      </c>
      <c r="J1292" s="209"/>
      <c r="K1292" s="209"/>
      <c r="L1292" s="294">
        <v>1300</v>
      </c>
      <c r="M1292" s="209"/>
    </row>
    <row r="1293" spans="2:13" ht="15.75" customHeight="1" thickBot="1" x14ac:dyDescent="0.3">
      <c r="B1293" s="480" t="s">
        <v>241</v>
      </c>
      <c r="C1293" s="480"/>
      <c r="D1293" s="480"/>
      <c r="E1293" s="480"/>
      <c r="F1293" s="480"/>
      <c r="G1293" s="480"/>
      <c r="H1293" s="480"/>
      <c r="I1293" s="480"/>
      <c r="J1293" s="480"/>
      <c r="K1293" s="480"/>
      <c r="L1293" s="480"/>
      <c r="M1293" s="480"/>
    </row>
    <row r="1294" spans="2:13" ht="25.5" customHeight="1" thickBot="1" x14ac:dyDescent="0.3">
      <c r="B1294" s="481">
        <v>3</v>
      </c>
      <c r="C1294" s="408" t="s">
        <v>292</v>
      </c>
      <c r="D1294" s="408" t="s">
        <v>242</v>
      </c>
      <c r="E1294" s="408" t="s">
        <v>243</v>
      </c>
      <c r="F1294" s="396" t="s">
        <v>47</v>
      </c>
      <c r="G1294" s="127">
        <v>100</v>
      </c>
      <c r="H1294" s="6">
        <v>2014</v>
      </c>
      <c r="I1294" s="6"/>
      <c r="J1294" s="6"/>
      <c r="K1294" s="6"/>
      <c r="L1294" s="6">
        <v>60</v>
      </c>
      <c r="M1294" s="6"/>
    </row>
    <row r="1295" spans="2:13" ht="12.75" customHeight="1" thickBot="1" x14ac:dyDescent="0.3">
      <c r="B1295" s="482"/>
      <c r="C1295" s="409"/>
      <c r="D1295" s="409"/>
      <c r="E1295" s="409"/>
      <c r="F1295" s="394"/>
      <c r="G1295" s="127">
        <v>100</v>
      </c>
      <c r="H1295" s="6">
        <v>2015</v>
      </c>
      <c r="I1295" s="6">
        <v>85.5</v>
      </c>
      <c r="J1295" s="6"/>
      <c r="K1295" s="6"/>
      <c r="L1295" s="6">
        <v>85.5</v>
      </c>
      <c r="M1295" s="6"/>
    </row>
    <row r="1296" spans="2:13" ht="18" customHeight="1" thickBot="1" x14ac:dyDescent="0.3">
      <c r="B1296" s="482"/>
      <c r="C1296" s="409"/>
      <c r="D1296" s="409"/>
      <c r="E1296" s="409"/>
      <c r="F1296" s="394"/>
      <c r="G1296" s="127">
        <v>100</v>
      </c>
      <c r="H1296" s="6">
        <v>2016</v>
      </c>
      <c r="I1296" s="6">
        <v>95</v>
      </c>
      <c r="J1296" s="6"/>
      <c r="K1296" s="6"/>
      <c r="L1296" s="6">
        <v>95</v>
      </c>
      <c r="M1296" s="6"/>
    </row>
    <row r="1297" spans="2:13" ht="15.75" thickBot="1" x14ac:dyDescent="0.3">
      <c r="B1297" s="482"/>
      <c r="C1297" s="409"/>
      <c r="D1297" s="409"/>
      <c r="E1297" s="409"/>
      <c r="F1297" s="394"/>
      <c r="G1297" s="127">
        <v>100</v>
      </c>
      <c r="H1297" s="6">
        <v>2017</v>
      </c>
      <c r="I1297" s="6">
        <v>150</v>
      </c>
      <c r="J1297" s="6"/>
      <c r="K1297" s="6"/>
      <c r="L1297" s="6">
        <v>150</v>
      </c>
      <c r="M1297" s="6"/>
    </row>
    <row r="1298" spans="2:13" ht="15.75" thickBot="1" x14ac:dyDescent="0.3">
      <c r="B1298" s="482"/>
      <c r="C1298" s="409"/>
      <c r="D1298" s="409"/>
      <c r="E1298" s="409"/>
      <c r="F1298" s="394"/>
      <c r="G1298" s="127">
        <v>100</v>
      </c>
      <c r="H1298" s="6">
        <v>2018</v>
      </c>
      <c r="I1298" s="6">
        <f>J1298+K1298+L1298+M1298</f>
        <v>150</v>
      </c>
      <c r="J1298" s="6"/>
      <c r="K1298" s="6"/>
      <c r="L1298" s="6">
        <v>150</v>
      </c>
      <c r="M1298" s="6"/>
    </row>
    <row r="1299" spans="2:13" ht="15.75" thickBot="1" x14ac:dyDescent="0.3">
      <c r="B1299" s="482"/>
      <c r="C1299" s="409"/>
      <c r="D1299" s="409"/>
      <c r="E1299" s="409"/>
      <c r="F1299" s="394"/>
      <c r="G1299" s="127">
        <v>100</v>
      </c>
      <c r="H1299" s="6">
        <v>2019</v>
      </c>
      <c r="I1299" s="6">
        <v>100</v>
      </c>
      <c r="J1299" s="6"/>
      <c r="K1299" s="6"/>
      <c r="L1299" s="6">
        <v>100</v>
      </c>
      <c r="M1299" s="6"/>
    </row>
    <row r="1300" spans="2:13" ht="15.75" thickBot="1" x14ac:dyDescent="0.3">
      <c r="B1300" s="482"/>
      <c r="C1300" s="409"/>
      <c r="D1300" s="409"/>
      <c r="E1300" s="409"/>
      <c r="F1300" s="394"/>
      <c r="G1300" s="127">
        <v>100</v>
      </c>
      <c r="H1300" s="6">
        <v>2020</v>
      </c>
      <c r="I1300" s="6">
        <f>L1300</f>
        <v>399</v>
      </c>
      <c r="J1300" s="6"/>
      <c r="K1300" s="6"/>
      <c r="L1300" s="6">
        <v>399</v>
      </c>
      <c r="M1300" s="6"/>
    </row>
    <row r="1301" spans="2:13" ht="15.75" thickBot="1" x14ac:dyDescent="0.3">
      <c r="B1301" s="482"/>
      <c r="C1301" s="409"/>
      <c r="D1301" s="409"/>
      <c r="E1301" s="409"/>
      <c r="F1301" s="394"/>
      <c r="G1301" s="127">
        <v>100</v>
      </c>
      <c r="H1301" s="6">
        <v>2021</v>
      </c>
      <c r="I1301" s="6">
        <f>L1301</f>
        <v>1120</v>
      </c>
      <c r="J1301" s="101"/>
      <c r="K1301" s="101"/>
      <c r="L1301" s="6">
        <v>1120</v>
      </c>
      <c r="M1301" s="101"/>
    </row>
    <row r="1302" spans="2:13" ht="15.75" thickBot="1" x14ac:dyDescent="0.3">
      <c r="B1302" s="482"/>
      <c r="C1302" s="409"/>
      <c r="D1302" s="409"/>
      <c r="E1302" s="409"/>
      <c r="F1302" s="394"/>
      <c r="G1302" s="127">
        <v>100</v>
      </c>
      <c r="H1302" s="6">
        <v>2022</v>
      </c>
      <c r="I1302" s="6">
        <f>L1302</f>
        <v>1385.6</v>
      </c>
      <c r="J1302" s="101"/>
      <c r="K1302" s="101"/>
      <c r="L1302" s="6">
        <v>1385.6</v>
      </c>
      <c r="M1302" s="101"/>
    </row>
    <row r="1303" spans="2:13" ht="15.75" thickBot="1" x14ac:dyDescent="0.3">
      <c r="B1303" s="482"/>
      <c r="C1303" s="409"/>
      <c r="D1303" s="409"/>
      <c r="E1303" s="409"/>
      <c r="F1303" s="394"/>
      <c r="G1303" s="127">
        <v>100</v>
      </c>
      <c r="H1303" s="6">
        <v>2023</v>
      </c>
      <c r="I1303" s="6">
        <f>L1303</f>
        <v>1630</v>
      </c>
      <c r="J1303" s="101"/>
      <c r="K1303" s="101"/>
      <c r="L1303" s="6">
        <v>1630</v>
      </c>
      <c r="M1303" s="101"/>
    </row>
    <row r="1304" spans="2:13" ht="15.75" thickBot="1" x14ac:dyDescent="0.3">
      <c r="B1304" s="482"/>
      <c r="C1304" s="409"/>
      <c r="D1304" s="409"/>
      <c r="E1304" s="409"/>
      <c r="F1304" s="394"/>
      <c r="G1304" s="127">
        <v>100</v>
      </c>
      <c r="H1304" s="6">
        <v>2024</v>
      </c>
      <c r="I1304" s="6">
        <f>L1304</f>
        <v>2230</v>
      </c>
      <c r="J1304" s="101"/>
      <c r="K1304" s="101"/>
      <c r="L1304" s="6">
        <v>2230</v>
      </c>
      <c r="M1304" s="101"/>
    </row>
    <row r="1305" spans="2:13" ht="15.75" thickBot="1" x14ac:dyDescent="0.3">
      <c r="B1305" s="482"/>
      <c r="C1305" s="409"/>
      <c r="D1305" s="409"/>
      <c r="E1305" s="409"/>
      <c r="F1305" s="394"/>
      <c r="G1305" s="127">
        <v>100</v>
      </c>
      <c r="H1305" s="219">
        <v>2025</v>
      </c>
      <c r="I1305" s="219">
        <f t="shared" ref="I1305:I1310" si="102">L1305</f>
        <v>2230</v>
      </c>
      <c r="J1305" s="101"/>
      <c r="K1305" s="101"/>
      <c r="L1305" s="219">
        <v>2230</v>
      </c>
      <c r="M1305" s="101"/>
    </row>
    <row r="1306" spans="2:13" ht="15.75" thickBot="1" x14ac:dyDescent="0.3">
      <c r="B1306" s="482"/>
      <c r="C1306" s="409"/>
      <c r="D1306" s="409"/>
      <c r="E1306" s="409"/>
      <c r="F1306" s="394"/>
      <c r="G1306" s="127">
        <v>100</v>
      </c>
      <c r="H1306" s="219">
        <v>2026</v>
      </c>
      <c r="I1306" s="219">
        <f t="shared" si="102"/>
        <v>2230</v>
      </c>
      <c r="J1306" s="101"/>
      <c r="K1306" s="101"/>
      <c r="L1306" s="294">
        <v>2230</v>
      </c>
      <c r="M1306" s="101"/>
    </row>
    <row r="1307" spans="2:13" ht="15.75" thickBot="1" x14ac:dyDescent="0.3">
      <c r="B1307" s="482"/>
      <c r="C1307" s="409"/>
      <c r="D1307" s="409"/>
      <c r="E1307" s="409"/>
      <c r="F1307" s="394"/>
      <c r="G1307" s="127">
        <v>100</v>
      </c>
      <c r="H1307" s="219">
        <v>2027</v>
      </c>
      <c r="I1307" s="219">
        <f t="shared" si="102"/>
        <v>2230</v>
      </c>
      <c r="J1307" s="101"/>
      <c r="K1307" s="101"/>
      <c r="L1307" s="294">
        <v>2230</v>
      </c>
      <c r="M1307" s="101"/>
    </row>
    <row r="1308" spans="2:13" ht="15.75" thickBot="1" x14ac:dyDescent="0.3">
      <c r="B1308" s="482"/>
      <c r="C1308" s="409"/>
      <c r="D1308" s="409"/>
      <c r="E1308" s="409"/>
      <c r="F1308" s="394"/>
      <c r="G1308" s="127">
        <v>100</v>
      </c>
      <c r="H1308" s="219">
        <v>2028</v>
      </c>
      <c r="I1308" s="219">
        <f t="shared" si="102"/>
        <v>2230</v>
      </c>
      <c r="J1308" s="101"/>
      <c r="K1308" s="101"/>
      <c r="L1308" s="294">
        <v>2230</v>
      </c>
      <c r="M1308" s="101"/>
    </row>
    <row r="1309" spans="2:13" ht="15.75" thickBot="1" x14ac:dyDescent="0.3">
      <c r="B1309" s="482"/>
      <c r="C1309" s="409"/>
      <c r="D1309" s="409"/>
      <c r="E1309" s="409"/>
      <c r="F1309" s="394"/>
      <c r="G1309" s="127">
        <v>100</v>
      </c>
      <c r="H1309" s="219">
        <v>2029</v>
      </c>
      <c r="I1309" s="219">
        <f t="shared" si="102"/>
        <v>2230</v>
      </c>
      <c r="J1309" s="101"/>
      <c r="K1309" s="101"/>
      <c r="L1309" s="294">
        <v>2230</v>
      </c>
      <c r="M1309" s="101"/>
    </row>
    <row r="1310" spans="2:13" ht="15.75" thickBot="1" x14ac:dyDescent="0.3">
      <c r="B1310" s="483"/>
      <c r="C1310" s="410"/>
      <c r="D1310" s="410"/>
      <c r="E1310" s="410"/>
      <c r="F1310" s="397"/>
      <c r="G1310" s="127">
        <v>100</v>
      </c>
      <c r="H1310" s="219">
        <v>2030</v>
      </c>
      <c r="I1310" s="219">
        <f t="shared" si="102"/>
        <v>2230</v>
      </c>
      <c r="J1310" s="101"/>
      <c r="K1310" s="101"/>
      <c r="L1310" s="294">
        <v>2230</v>
      </c>
      <c r="M1310" s="101"/>
    </row>
    <row r="1311" spans="2:13" ht="15.75" customHeight="1" thickBot="1" x14ac:dyDescent="0.3">
      <c r="B1311" s="377">
        <v>4</v>
      </c>
      <c r="C1311" s="252" t="s">
        <v>244</v>
      </c>
      <c r="D1311" s="396" t="s">
        <v>131</v>
      </c>
      <c r="E1311" s="396" t="s">
        <v>243</v>
      </c>
      <c r="F1311" s="396" t="s">
        <v>47</v>
      </c>
      <c r="G1311" s="127"/>
      <c r="H1311" s="6"/>
      <c r="I1311" s="219"/>
      <c r="J1311" s="6"/>
      <c r="K1311" s="6"/>
      <c r="L1311" s="219"/>
      <c r="M1311" s="6"/>
    </row>
    <row r="1312" spans="2:13" ht="15.75" thickBot="1" x14ac:dyDescent="0.3">
      <c r="B1312" s="457"/>
      <c r="C1312" s="251"/>
      <c r="D1312" s="394"/>
      <c r="E1312" s="394"/>
      <c r="F1312" s="394"/>
      <c r="G1312" s="127"/>
      <c r="H1312" s="6">
        <v>2014</v>
      </c>
      <c r="I1312" s="6">
        <v>0</v>
      </c>
      <c r="J1312" s="6"/>
      <c r="K1312" s="6"/>
      <c r="L1312" s="6">
        <v>0</v>
      </c>
      <c r="M1312" s="6"/>
    </row>
    <row r="1313" spans="2:13" ht="17.25" customHeight="1" thickBot="1" x14ac:dyDescent="0.3">
      <c r="B1313" s="457"/>
      <c r="C1313" s="253"/>
      <c r="D1313" s="394"/>
      <c r="E1313" s="394"/>
      <c r="F1313" s="394"/>
      <c r="G1313" s="127"/>
      <c r="H1313" s="6">
        <v>2015</v>
      </c>
      <c r="I1313" s="6">
        <v>0</v>
      </c>
      <c r="J1313" s="6"/>
      <c r="K1313" s="6"/>
      <c r="L1313" s="6">
        <v>0</v>
      </c>
      <c r="M1313" s="6"/>
    </row>
    <row r="1314" spans="2:13" ht="43.5" customHeight="1" thickBot="1" x14ac:dyDescent="0.3">
      <c r="B1314" s="457"/>
      <c r="C1314" s="251" t="s">
        <v>308</v>
      </c>
      <c r="D1314" s="394"/>
      <c r="E1314" s="394"/>
      <c r="F1314" s="394"/>
      <c r="G1314" s="396"/>
      <c r="H1314" s="386">
        <v>2016</v>
      </c>
      <c r="I1314" s="386">
        <v>459.3</v>
      </c>
      <c r="J1314" s="396"/>
      <c r="K1314" s="396"/>
      <c r="L1314" s="386">
        <v>459.3</v>
      </c>
      <c r="M1314" s="396"/>
    </row>
    <row r="1315" spans="2:13" ht="80.25" customHeight="1" thickBot="1" x14ac:dyDescent="0.3">
      <c r="B1315" s="457"/>
      <c r="C1315" s="251" t="s">
        <v>309</v>
      </c>
      <c r="D1315" s="394"/>
      <c r="E1315" s="394"/>
      <c r="F1315" s="394"/>
      <c r="G1315" s="397"/>
      <c r="H1315" s="386"/>
      <c r="I1315" s="386"/>
      <c r="J1315" s="397"/>
      <c r="K1315" s="397"/>
      <c r="L1315" s="386"/>
      <c r="M1315" s="397"/>
    </row>
    <row r="1316" spans="2:13" ht="26.25" thickBot="1" x14ac:dyDescent="0.3">
      <c r="B1316" s="457"/>
      <c r="C1316" s="251" t="s">
        <v>245</v>
      </c>
      <c r="D1316" s="394"/>
      <c r="E1316" s="394"/>
      <c r="F1316" s="394"/>
      <c r="G1316" s="127"/>
      <c r="H1316" s="6">
        <v>2017</v>
      </c>
      <c r="I1316" s="6">
        <v>0</v>
      </c>
      <c r="J1316" s="6"/>
      <c r="K1316" s="6"/>
      <c r="L1316" s="6">
        <v>0</v>
      </c>
      <c r="M1316" s="6"/>
    </row>
    <row r="1317" spans="2:13" ht="28.5" customHeight="1" thickBot="1" x14ac:dyDescent="0.3">
      <c r="B1317" s="457"/>
      <c r="C1317" s="251" t="s">
        <v>246</v>
      </c>
      <c r="D1317" s="394"/>
      <c r="E1317" s="394"/>
      <c r="F1317" s="394"/>
      <c r="G1317" s="127"/>
      <c r="H1317" s="6">
        <v>2018</v>
      </c>
      <c r="I1317" s="6">
        <f t="shared" ref="I1317:I1341" si="103">J1317+K1317+L1317+M1317</f>
        <v>0</v>
      </c>
      <c r="J1317" s="6"/>
      <c r="K1317" s="6"/>
      <c r="L1317" s="6">
        <v>0</v>
      </c>
      <c r="M1317" s="6"/>
    </row>
    <row r="1318" spans="2:13" ht="16.5" thickBot="1" x14ac:dyDescent="0.3">
      <c r="B1318" s="457"/>
      <c r="C1318" s="253"/>
      <c r="D1318" s="394"/>
      <c r="E1318" s="394"/>
      <c r="F1318" s="394"/>
      <c r="G1318" s="127"/>
      <c r="H1318" s="6">
        <v>2019</v>
      </c>
      <c r="I1318" s="6">
        <f t="shared" si="103"/>
        <v>0</v>
      </c>
      <c r="J1318" s="6"/>
      <c r="K1318" s="6"/>
      <c r="L1318" s="6">
        <v>0</v>
      </c>
      <c r="M1318" s="6"/>
    </row>
    <row r="1319" spans="2:13" ht="15.75" thickBot="1" x14ac:dyDescent="0.3">
      <c r="B1319" s="457"/>
      <c r="C1319" s="251"/>
      <c r="D1319" s="394"/>
      <c r="E1319" s="394"/>
      <c r="F1319" s="394"/>
      <c r="G1319" s="127"/>
      <c r="H1319" s="6">
        <v>2020</v>
      </c>
      <c r="I1319" s="6">
        <f t="shared" si="103"/>
        <v>0</v>
      </c>
      <c r="J1319" s="6"/>
      <c r="K1319" s="6"/>
      <c r="L1319" s="6">
        <v>0</v>
      </c>
      <c r="M1319" s="6"/>
    </row>
    <row r="1320" spans="2:13" ht="15.75" thickBot="1" x14ac:dyDescent="0.3">
      <c r="B1320" s="457"/>
      <c r="C1320" s="251"/>
      <c r="D1320" s="394"/>
      <c r="E1320" s="394"/>
      <c r="F1320" s="394"/>
      <c r="G1320" s="127"/>
      <c r="H1320" s="6">
        <v>2021</v>
      </c>
      <c r="I1320" s="6">
        <f t="shared" si="103"/>
        <v>0</v>
      </c>
      <c r="J1320" s="101"/>
      <c r="K1320" s="101"/>
      <c r="L1320" s="6">
        <v>0</v>
      </c>
      <c r="M1320" s="101"/>
    </row>
    <row r="1321" spans="2:13" ht="15.75" thickBot="1" x14ac:dyDescent="0.3">
      <c r="B1321" s="457"/>
      <c r="C1321" s="251"/>
      <c r="D1321" s="394"/>
      <c r="E1321" s="394"/>
      <c r="F1321" s="394"/>
      <c r="G1321" s="127"/>
      <c r="H1321" s="6">
        <v>2022</v>
      </c>
      <c r="I1321" s="6">
        <f t="shared" si="103"/>
        <v>0</v>
      </c>
      <c r="J1321" s="101"/>
      <c r="K1321" s="101"/>
      <c r="L1321" s="6">
        <v>0</v>
      </c>
      <c r="M1321" s="101"/>
    </row>
    <row r="1322" spans="2:13" ht="15.75" thickBot="1" x14ac:dyDescent="0.3">
      <c r="B1322" s="457"/>
      <c r="C1322" s="251"/>
      <c r="D1322" s="394"/>
      <c r="E1322" s="394"/>
      <c r="F1322" s="394"/>
      <c r="G1322" s="127"/>
      <c r="H1322" s="6">
        <v>2023</v>
      </c>
      <c r="I1322" s="6">
        <f t="shared" si="103"/>
        <v>600</v>
      </c>
      <c r="J1322" s="101"/>
      <c r="K1322" s="101"/>
      <c r="L1322" s="6">
        <v>600</v>
      </c>
      <c r="M1322" s="101"/>
    </row>
    <row r="1323" spans="2:13" ht="15.75" thickBot="1" x14ac:dyDescent="0.3">
      <c r="B1323" s="457"/>
      <c r="C1323" s="251"/>
      <c r="D1323" s="394"/>
      <c r="E1323" s="394"/>
      <c r="F1323" s="394"/>
      <c r="G1323" s="127"/>
      <c r="H1323" s="6">
        <v>2024</v>
      </c>
      <c r="I1323" s="6">
        <f t="shared" si="103"/>
        <v>0</v>
      </c>
      <c r="J1323" s="101"/>
      <c r="K1323" s="101"/>
      <c r="L1323" s="6">
        <v>0</v>
      </c>
      <c r="M1323" s="101"/>
    </row>
    <row r="1324" spans="2:13" ht="15.75" thickBot="1" x14ac:dyDescent="0.3">
      <c r="B1324" s="457"/>
      <c r="C1324" s="251"/>
      <c r="D1324" s="394"/>
      <c r="E1324" s="394"/>
      <c r="F1324" s="394"/>
      <c r="G1324" s="127"/>
      <c r="H1324" s="219">
        <v>2025</v>
      </c>
      <c r="I1324" s="219">
        <f t="shared" si="103"/>
        <v>0</v>
      </c>
      <c r="J1324" s="101"/>
      <c r="K1324" s="101"/>
      <c r="L1324" s="219">
        <v>0</v>
      </c>
      <c r="M1324" s="101"/>
    </row>
    <row r="1325" spans="2:13" ht="15.75" thickBot="1" x14ac:dyDescent="0.3">
      <c r="B1325" s="457"/>
      <c r="C1325" s="251"/>
      <c r="D1325" s="394"/>
      <c r="E1325" s="394"/>
      <c r="F1325" s="394"/>
      <c r="G1325" s="127"/>
      <c r="H1325" s="219">
        <v>2026</v>
      </c>
      <c r="I1325" s="219">
        <f t="shared" si="103"/>
        <v>0</v>
      </c>
      <c r="J1325" s="101"/>
      <c r="K1325" s="101"/>
      <c r="L1325" s="219">
        <v>0</v>
      </c>
      <c r="M1325" s="101"/>
    </row>
    <row r="1326" spans="2:13" ht="15.75" thickBot="1" x14ac:dyDescent="0.3">
      <c r="B1326" s="457"/>
      <c r="C1326" s="251"/>
      <c r="D1326" s="394"/>
      <c r="E1326" s="394"/>
      <c r="F1326" s="394"/>
      <c r="G1326" s="127"/>
      <c r="H1326" s="219">
        <v>2027</v>
      </c>
      <c r="I1326" s="219">
        <f t="shared" si="103"/>
        <v>0</v>
      </c>
      <c r="J1326" s="101"/>
      <c r="K1326" s="101"/>
      <c r="L1326" s="219">
        <v>0</v>
      </c>
      <c r="M1326" s="101"/>
    </row>
    <row r="1327" spans="2:13" ht="15.75" thickBot="1" x14ac:dyDescent="0.3">
      <c r="B1327" s="457"/>
      <c r="C1327" s="251"/>
      <c r="D1327" s="394"/>
      <c r="E1327" s="394"/>
      <c r="F1327" s="394"/>
      <c r="G1327" s="127"/>
      <c r="H1327" s="219">
        <v>2028</v>
      </c>
      <c r="I1327" s="219">
        <f t="shared" si="103"/>
        <v>0</v>
      </c>
      <c r="J1327" s="101"/>
      <c r="K1327" s="101"/>
      <c r="L1327" s="219">
        <v>0</v>
      </c>
      <c r="M1327" s="101"/>
    </row>
    <row r="1328" spans="2:13" ht="15.75" thickBot="1" x14ac:dyDescent="0.3">
      <c r="B1328" s="457"/>
      <c r="C1328" s="251"/>
      <c r="D1328" s="394"/>
      <c r="E1328" s="394"/>
      <c r="F1328" s="394"/>
      <c r="G1328" s="127"/>
      <c r="H1328" s="219">
        <v>2029</v>
      </c>
      <c r="I1328" s="219">
        <f t="shared" si="103"/>
        <v>0</v>
      </c>
      <c r="J1328" s="101"/>
      <c r="K1328" s="101"/>
      <c r="L1328" s="219">
        <v>0</v>
      </c>
      <c r="M1328" s="101"/>
    </row>
    <row r="1329" spans="2:13" ht="15.75" thickBot="1" x14ac:dyDescent="0.3">
      <c r="B1329" s="378"/>
      <c r="C1329" s="231"/>
      <c r="D1329" s="397"/>
      <c r="E1329" s="397"/>
      <c r="F1329" s="397"/>
      <c r="G1329" s="127"/>
      <c r="H1329" s="219">
        <v>2030</v>
      </c>
      <c r="I1329" s="219">
        <f t="shared" si="103"/>
        <v>0</v>
      </c>
      <c r="J1329" s="101"/>
      <c r="K1329" s="101"/>
      <c r="L1329" s="219">
        <v>0</v>
      </c>
      <c r="M1329" s="101"/>
    </row>
    <row r="1330" spans="2:13" ht="13.9" customHeight="1" thickBot="1" x14ac:dyDescent="0.3">
      <c r="B1330" s="377">
        <v>5</v>
      </c>
      <c r="C1330" s="396" t="s">
        <v>247</v>
      </c>
      <c r="D1330" s="396" t="s">
        <v>131</v>
      </c>
      <c r="E1330" s="396" t="s">
        <v>243</v>
      </c>
      <c r="F1330" s="396"/>
      <c r="G1330" s="127"/>
      <c r="H1330" s="6">
        <v>2019</v>
      </c>
      <c r="I1330" s="6">
        <f t="shared" si="103"/>
        <v>0</v>
      </c>
      <c r="J1330" s="101"/>
      <c r="K1330" s="101"/>
      <c r="L1330" s="6">
        <v>0</v>
      </c>
      <c r="M1330" s="101"/>
    </row>
    <row r="1331" spans="2:13" ht="15.75" thickBot="1" x14ac:dyDescent="0.3">
      <c r="B1331" s="457"/>
      <c r="C1331" s="394"/>
      <c r="D1331" s="394"/>
      <c r="E1331" s="394"/>
      <c r="F1331" s="394"/>
      <c r="G1331" s="127"/>
      <c r="H1331" s="6">
        <v>2020</v>
      </c>
      <c r="I1331" s="6">
        <f t="shared" si="103"/>
        <v>0</v>
      </c>
      <c r="J1331" s="101"/>
      <c r="K1331" s="101"/>
      <c r="L1331" s="6">
        <v>0</v>
      </c>
      <c r="M1331" s="101"/>
    </row>
    <row r="1332" spans="2:13" ht="15.75" thickBot="1" x14ac:dyDescent="0.3">
      <c r="B1332" s="457"/>
      <c r="C1332" s="394"/>
      <c r="D1332" s="394"/>
      <c r="E1332" s="394"/>
      <c r="F1332" s="394"/>
      <c r="G1332" s="127"/>
      <c r="H1332" s="6">
        <v>2021</v>
      </c>
      <c r="I1332" s="6">
        <f t="shared" si="103"/>
        <v>0</v>
      </c>
      <c r="J1332" s="101"/>
      <c r="K1332" s="101"/>
      <c r="L1332" s="6">
        <v>0</v>
      </c>
      <c r="M1332" s="101"/>
    </row>
    <row r="1333" spans="2:13" ht="15.75" thickBot="1" x14ac:dyDescent="0.3">
      <c r="B1333" s="457"/>
      <c r="C1333" s="394"/>
      <c r="D1333" s="394"/>
      <c r="E1333" s="394"/>
      <c r="F1333" s="394"/>
      <c r="G1333" s="127"/>
      <c r="H1333" s="6">
        <v>2022</v>
      </c>
      <c r="I1333" s="6">
        <f t="shared" si="103"/>
        <v>0</v>
      </c>
      <c r="J1333" s="101"/>
      <c r="K1333" s="101"/>
      <c r="L1333" s="6">
        <v>0</v>
      </c>
      <c r="M1333" s="101"/>
    </row>
    <row r="1334" spans="2:13" ht="15.75" thickBot="1" x14ac:dyDescent="0.3">
      <c r="B1334" s="457"/>
      <c r="C1334" s="394"/>
      <c r="D1334" s="394"/>
      <c r="E1334" s="394"/>
      <c r="F1334" s="394"/>
      <c r="G1334" s="127"/>
      <c r="H1334" s="6">
        <v>2023</v>
      </c>
      <c r="I1334" s="6">
        <f t="shared" si="103"/>
        <v>20</v>
      </c>
      <c r="J1334" s="101"/>
      <c r="K1334" s="101"/>
      <c r="L1334" s="6">
        <v>20</v>
      </c>
      <c r="M1334" s="101"/>
    </row>
    <row r="1335" spans="2:13" ht="21" customHeight="1" thickBot="1" x14ac:dyDescent="0.3">
      <c r="B1335" s="457"/>
      <c r="C1335" s="394"/>
      <c r="D1335" s="394"/>
      <c r="E1335" s="394"/>
      <c r="F1335" s="394"/>
      <c r="G1335" s="127"/>
      <c r="H1335" s="6">
        <v>2024</v>
      </c>
      <c r="I1335" s="6">
        <f t="shared" si="103"/>
        <v>20</v>
      </c>
      <c r="J1335" s="101"/>
      <c r="K1335" s="101"/>
      <c r="L1335" s="6">
        <v>20</v>
      </c>
      <c r="M1335" s="101"/>
    </row>
    <row r="1336" spans="2:13" ht="14.25" customHeight="1" thickBot="1" x14ac:dyDescent="0.3">
      <c r="B1336" s="457"/>
      <c r="C1336" s="394"/>
      <c r="D1336" s="394"/>
      <c r="E1336" s="394"/>
      <c r="F1336" s="394"/>
      <c r="G1336" s="127"/>
      <c r="H1336" s="219">
        <v>2025</v>
      </c>
      <c r="I1336" s="219">
        <f t="shared" si="103"/>
        <v>20</v>
      </c>
      <c r="J1336" s="101"/>
      <c r="K1336" s="101"/>
      <c r="L1336" s="219">
        <v>20</v>
      </c>
      <c r="M1336" s="101"/>
    </row>
    <row r="1337" spans="2:13" ht="34.5" customHeight="1" thickBot="1" x14ac:dyDescent="0.3">
      <c r="B1337" s="457"/>
      <c r="C1337" s="394"/>
      <c r="D1337" s="394"/>
      <c r="E1337" s="394"/>
      <c r="F1337" s="394"/>
      <c r="G1337" s="127"/>
      <c r="H1337" s="219">
        <v>2026</v>
      </c>
      <c r="I1337" s="219">
        <f t="shared" si="103"/>
        <v>20</v>
      </c>
      <c r="J1337" s="101"/>
      <c r="K1337" s="101"/>
      <c r="L1337" s="219">
        <v>20</v>
      </c>
      <c r="M1337" s="101"/>
    </row>
    <row r="1338" spans="2:13" ht="24.75" customHeight="1" thickBot="1" x14ac:dyDescent="0.3">
      <c r="B1338" s="457"/>
      <c r="C1338" s="394"/>
      <c r="D1338" s="394"/>
      <c r="E1338" s="394"/>
      <c r="F1338" s="394"/>
      <c r="G1338" s="127"/>
      <c r="H1338" s="219">
        <v>2027</v>
      </c>
      <c r="I1338" s="219">
        <f t="shared" si="103"/>
        <v>20</v>
      </c>
      <c r="J1338" s="101"/>
      <c r="K1338" s="101"/>
      <c r="L1338" s="219">
        <v>20</v>
      </c>
      <c r="M1338" s="101"/>
    </row>
    <row r="1339" spans="2:13" ht="30.75" customHeight="1" thickBot="1" x14ac:dyDescent="0.3">
      <c r="B1339" s="457"/>
      <c r="C1339" s="394"/>
      <c r="D1339" s="394"/>
      <c r="E1339" s="394"/>
      <c r="F1339" s="394"/>
      <c r="G1339" s="127"/>
      <c r="H1339" s="219">
        <v>2028</v>
      </c>
      <c r="I1339" s="219">
        <f t="shared" si="103"/>
        <v>20</v>
      </c>
      <c r="J1339" s="101"/>
      <c r="K1339" s="101"/>
      <c r="L1339" s="219">
        <v>20</v>
      </c>
      <c r="M1339" s="101"/>
    </row>
    <row r="1340" spans="2:13" ht="22.5" customHeight="1" thickBot="1" x14ac:dyDescent="0.3">
      <c r="B1340" s="457"/>
      <c r="C1340" s="394"/>
      <c r="D1340" s="394"/>
      <c r="E1340" s="394"/>
      <c r="F1340" s="394"/>
      <c r="G1340" s="127"/>
      <c r="H1340" s="219">
        <v>2029</v>
      </c>
      <c r="I1340" s="219">
        <f t="shared" si="103"/>
        <v>20</v>
      </c>
      <c r="J1340" s="101"/>
      <c r="K1340" s="101"/>
      <c r="L1340" s="219">
        <v>20</v>
      </c>
      <c r="M1340" s="101"/>
    </row>
    <row r="1341" spans="2:13" ht="21" customHeight="1" thickBot="1" x14ac:dyDescent="0.3">
      <c r="B1341" s="378"/>
      <c r="C1341" s="397"/>
      <c r="D1341" s="397"/>
      <c r="E1341" s="397"/>
      <c r="F1341" s="397"/>
      <c r="G1341" s="127"/>
      <c r="H1341" s="219">
        <v>2030</v>
      </c>
      <c r="I1341" s="219">
        <f t="shared" si="103"/>
        <v>20</v>
      </c>
      <c r="J1341" s="101"/>
      <c r="K1341" s="101"/>
      <c r="L1341" s="219">
        <v>20</v>
      </c>
      <c r="M1341" s="101"/>
    </row>
    <row r="1342" spans="2:13" ht="15.6" customHeight="1" thickBot="1" x14ac:dyDescent="0.3">
      <c r="B1342" s="124"/>
      <c r="C1342" s="471" t="s">
        <v>53</v>
      </c>
      <c r="D1342" s="471"/>
      <c r="E1342" s="471"/>
      <c r="F1342" s="31"/>
      <c r="G1342" s="127"/>
      <c r="H1342" s="39">
        <v>2014</v>
      </c>
      <c r="I1342" s="112">
        <f t="shared" ref="I1342:I1351" si="104">J1342+K1342+L1342+M1342</f>
        <v>11234.3</v>
      </c>
      <c r="J1342" s="39">
        <v>0</v>
      </c>
      <c r="K1342" s="112">
        <v>10619.3</v>
      </c>
      <c r="L1342" s="39">
        <v>615</v>
      </c>
      <c r="M1342" s="39">
        <v>0</v>
      </c>
    </row>
    <row r="1343" spans="2:13" ht="16.5" thickBot="1" x14ac:dyDescent="0.3">
      <c r="B1343" s="126"/>
      <c r="C1343" s="17"/>
      <c r="D1343" s="48"/>
      <c r="E1343" s="218"/>
      <c r="F1343" s="17"/>
      <c r="G1343" s="127"/>
      <c r="H1343" s="39">
        <v>2015</v>
      </c>
      <c r="I1343" s="112">
        <f t="shared" si="104"/>
        <v>20034.599999999999</v>
      </c>
      <c r="J1343" s="39">
        <v>0</v>
      </c>
      <c r="K1343" s="112">
        <v>10037.6</v>
      </c>
      <c r="L1343" s="112">
        <v>9997</v>
      </c>
      <c r="M1343" s="39">
        <v>0</v>
      </c>
    </row>
    <row r="1344" spans="2:13" ht="16.5" thickBot="1" x14ac:dyDescent="0.3">
      <c r="B1344" s="126"/>
      <c r="C1344" s="17"/>
      <c r="D1344" s="48"/>
      <c r="E1344" s="103"/>
      <c r="F1344" s="17"/>
      <c r="G1344" s="127"/>
      <c r="H1344" s="39">
        <v>2016</v>
      </c>
      <c r="I1344" s="112">
        <f t="shared" si="104"/>
        <v>22646.1</v>
      </c>
      <c r="J1344" s="39">
        <v>0</v>
      </c>
      <c r="K1344" s="112">
        <v>11083.3</v>
      </c>
      <c r="L1344" s="112">
        <v>11562.8</v>
      </c>
      <c r="M1344" s="39">
        <v>0</v>
      </c>
    </row>
    <row r="1345" spans="2:13" ht="16.5" thickBot="1" x14ac:dyDescent="0.3">
      <c r="B1345" s="126"/>
      <c r="C1345" s="48"/>
      <c r="D1345" s="218"/>
      <c r="E1345" s="103"/>
      <c r="F1345" s="17"/>
      <c r="G1345" s="127"/>
      <c r="H1345" s="39">
        <v>2017</v>
      </c>
      <c r="I1345" s="112">
        <f t="shared" si="104"/>
        <v>23096.7</v>
      </c>
      <c r="J1345" s="39">
        <v>0</v>
      </c>
      <c r="K1345" s="112">
        <v>11388.1</v>
      </c>
      <c r="L1345" s="112">
        <v>11708.6</v>
      </c>
      <c r="M1345" s="39">
        <v>0</v>
      </c>
    </row>
    <row r="1346" spans="2:13" ht="16.5" thickBot="1" x14ac:dyDescent="0.3">
      <c r="B1346" s="126"/>
      <c r="C1346" s="48"/>
      <c r="D1346" s="103"/>
      <c r="E1346" s="103"/>
      <c r="F1346" s="17"/>
      <c r="G1346" s="127"/>
      <c r="H1346" s="39">
        <v>2018</v>
      </c>
      <c r="I1346" s="112">
        <f t="shared" si="104"/>
        <v>15968.8</v>
      </c>
      <c r="J1346" s="112">
        <v>0</v>
      </c>
      <c r="K1346" s="112">
        <f>K1107+K1124+K1141+K1158+K1175+K1192+K1209+K1228+K1262+K1280+K1298+K1317</f>
        <v>13704.699999999999</v>
      </c>
      <c r="L1346" s="112">
        <f>L1107+L1124+L1141+L1158+L1175+L1192+L1209+L1228+L1262+L1280+L1298+L1317</f>
        <v>2264.1</v>
      </c>
      <c r="M1346" s="39">
        <v>0</v>
      </c>
    </row>
    <row r="1347" spans="2:13" ht="16.5" thickBot="1" x14ac:dyDescent="0.3">
      <c r="B1347" s="126"/>
      <c r="C1347" s="48"/>
      <c r="D1347" s="103"/>
      <c r="E1347" s="103"/>
      <c r="F1347" s="17"/>
      <c r="G1347" s="127"/>
      <c r="H1347" s="39">
        <v>2019</v>
      </c>
      <c r="I1347" s="112">
        <f t="shared" si="104"/>
        <v>15695.799999999997</v>
      </c>
      <c r="J1347" s="39">
        <v>0</v>
      </c>
      <c r="K1347" s="112">
        <f>K1108+K1125+K1142+K1159+K1176+K1193+K1210+K1229+K1263+K1281+K1299+K1318</f>
        <v>13488.399999999998</v>
      </c>
      <c r="L1347" s="112">
        <f>L1108+L1125+L1142+L1159+L1176+L1193+L1210+L1229+L1263+L1281+L1299+L1318+L1330</f>
        <v>2207.4</v>
      </c>
      <c r="M1347" s="39">
        <v>0</v>
      </c>
    </row>
    <row r="1348" spans="2:13" ht="16.5" thickBot="1" x14ac:dyDescent="0.3">
      <c r="B1348" s="126"/>
      <c r="C1348" s="48"/>
      <c r="D1348" s="103"/>
      <c r="E1348" s="103"/>
      <c r="F1348" s="17"/>
      <c r="G1348" s="127"/>
      <c r="H1348" s="39">
        <v>2020</v>
      </c>
      <c r="I1348" s="112">
        <f t="shared" si="104"/>
        <v>14918.199999999997</v>
      </c>
      <c r="J1348" s="39">
        <v>0</v>
      </c>
      <c r="K1348" s="112">
        <f>K1109+K1126+K1143+K1160+K1177+K1194+K1211+K1230+K1264+K1282+K1300+K1319</f>
        <v>12467.899999999998</v>
      </c>
      <c r="L1348" s="112">
        <f>L1109+L1126+L1143+L1160+L1177+L1194+L1211+L1230+L1264+L1282+L1300+L1319+L1331</f>
        <v>2450.3000000000002</v>
      </c>
      <c r="M1348" s="39">
        <v>0</v>
      </c>
    </row>
    <row r="1349" spans="2:13" ht="16.5" thickBot="1" x14ac:dyDescent="0.3">
      <c r="B1349" s="126"/>
      <c r="C1349" s="150"/>
      <c r="D1349" s="255"/>
      <c r="E1349" s="254"/>
      <c r="F1349" s="151"/>
      <c r="G1349" s="127"/>
      <c r="H1349" s="39">
        <v>2021</v>
      </c>
      <c r="I1349" s="112">
        <f>J1349+K1349+L1349+M1349</f>
        <v>17067.899999999998</v>
      </c>
      <c r="J1349" s="39">
        <v>0</v>
      </c>
      <c r="K1349" s="112">
        <f>K1110+K1127+K1144+K1161+K1178+K1195+K1212+K1231+K1265+K1283+K1301+K1320+K1332</f>
        <v>13511.3</v>
      </c>
      <c r="L1349" s="112">
        <f>L1110+L1127+L1144+L1161+L1178+L1195+L1212+L1231+L1265+L1283+L1301+L1320+L1332</f>
        <v>3556.6</v>
      </c>
      <c r="M1349" s="39">
        <v>0</v>
      </c>
    </row>
    <row r="1350" spans="2:13" ht="16.5" thickBot="1" x14ac:dyDescent="0.3">
      <c r="B1350" s="126"/>
      <c r="C1350" s="150"/>
      <c r="D1350" s="255"/>
      <c r="E1350" s="254"/>
      <c r="F1350" s="151"/>
      <c r="G1350" s="127"/>
      <c r="H1350" s="39">
        <v>2022</v>
      </c>
      <c r="I1350" s="112">
        <f t="shared" si="104"/>
        <v>20044</v>
      </c>
      <c r="J1350" s="112">
        <f>J1111+J1128+J1145+J1162+J1179+J1196+J1213+J1232+J1266+J1284+J1302+J1321+J1333</f>
        <v>0</v>
      </c>
      <c r="K1350" s="112">
        <f>K1111+K1128+K1145+K1162+K1179+K1196+K1213+K1232+K1266+K1284+K1302+K1321+K1333</f>
        <v>15844.3</v>
      </c>
      <c r="L1350" s="112">
        <f>L1111+L1128+L1145+L1162+L1179+L1196+L1213+L1232+L1266+L1284+L1302+L1321+L1333</f>
        <v>4199.7000000000007</v>
      </c>
      <c r="M1350" s="39">
        <v>0</v>
      </c>
    </row>
    <row r="1351" spans="2:13" ht="16.5" thickBot="1" x14ac:dyDescent="0.3">
      <c r="B1351" s="126"/>
      <c r="C1351" s="150"/>
      <c r="D1351" s="255"/>
      <c r="E1351" s="254"/>
      <c r="F1351" s="151"/>
      <c r="G1351" s="127"/>
      <c r="H1351" s="39">
        <v>2023</v>
      </c>
      <c r="I1351" s="112">
        <f t="shared" si="104"/>
        <v>37201</v>
      </c>
      <c r="J1351" s="39">
        <f>J1112+J1129+J1146+J1163+J1180+J1197+J1214++J1233+J1267+J1285+J1303+J1322+J1334</f>
        <v>0</v>
      </c>
      <c r="K1351" s="112">
        <f t="shared" ref="K1351:L1357" si="105">K1112+K1129+K1146+K1163+K1180+K1197+K1214+K1233+K1267+K1285+K1303+K1322+K1334</f>
        <v>7186.2000000000007</v>
      </c>
      <c r="L1351" s="112">
        <f>L1112+L1129+L1146+L1163+L1180+L1197+L1214++L1233+L1267+L1285+L1303+L1322+L1334+L1241+L1249</f>
        <v>30014.800000000003</v>
      </c>
      <c r="M1351" s="39">
        <v>0</v>
      </c>
    </row>
    <row r="1352" spans="2:13" ht="16.5" thickBot="1" x14ac:dyDescent="0.3">
      <c r="B1352" s="126"/>
      <c r="C1352" s="150"/>
      <c r="D1352" s="255"/>
      <c r="E1352" s="254"/>
      <c r="F1352" s="151"/>
      <c r="G1352" s="127"/>
      <c r="H1352" s="39">
        <v>2024</v>
      </c>
      <c r="I1352" s="112">
        <f>J1352+K1352+L1352+M1352</f>
        <v>15921.400000000001</v>
      </c>
      <c r="J1352" s="39">
        <f>J1113+J1130+J1147+J1164+J1181+J1198+J1215+J1234+J1268+J1286+J1304+J1323+J1335</f>
        <v>0</v>
      </c>
      <c r="K1352" s="112">
        <f t="shared" si="105"/>
        <v>7186.2000000000007</v>
      </c>
      <c r="L1352" s="112">
        <f>L1113+L1130+L1147+L1164+L1181+L1198+L1215++L1234+L1268+L1286+L1304+L1323+L1335+L1242+L1250</f>
        <v>8735.2000000000007</v>
      </c>
      <c r="M1352" s="39">
        <f>M1113+M1130+M1147+M1164+M1181+M1198+M1215+M1234+M1268+M1286+M1304+M1323+M1335</f>
        <v>0</v>
      </c>
    </row>
    <row r="1353" spans="2:13" ht="16.5" thickBot="1" x14ac:dyDescent="0.3">
      <c r="B1353" s="126"/>
      <c r="C1353" s="150"/>
      <c r="D1353" s="255"/>
      <c r="E1353" s="254"/>
      <c r="F1353" s="151"/>
      <c r="G1353" s="127"/>
      <c r="H1353" s="39">
        <v>2025</v>
      </c>
      <c r="I1353" s="112">
        <f t="shared" ref="I1353:I1358" si="106">J1353+K1353+L1353+M1353</f>
        <v>15630.7</v>
      </c>
      <c r="J1353" s="39">
        <f>J1114+J1131+J1148+J1165+J1182+J1199+J1216+J1235+J1269+J1287+J1305+J1324+J1336</f>
        <v>0</v>
      </c>
      <c r="K1353" s="112">
        <f t="shared" si="105"/>
        <v>7186.2000000000007</v>
      </c>
      <c r="L1353" s="112">
        <f t="shared" ref="L1352:L1358" si="107">L1114+L1131+L1148+L1165+L1182+L1199+L1216++L1235+L1269+L1287+L1305+L1324+L1336+L1243+L1251</f>
        <v>8444.5</v>
      </c>
      <c r="M1353" s="39">
        <f>M1114+M1131+M1148+M1165+M1182+M1199+M1216+M1235+M1269+M1287+M1305+M1324+M1336</f>
        <v>0</v>
      </c>
    </row>
    <row r="1354" spans="2:13" ht="16.5" thickBot="1" x14ac:dyDescent="0.3">
      <c r="B1354" s="126"/>
      <c r="C1354" s="150"/>
      <c r="D1354" s="255"/>
      <c r="E1354" s="254"/>
      <c r="F1354" s="151"/>
      <c r="G1354" s="127"/>
      <c r="H1354" s="39">
        <v>2026</v>
      </c>
      <c r="I1354" s="112">
        <f t="shared" si="106"/>
        <v>15690.7</v>
      </c>
      <c r="J1354" s="39">
        <f>J1115+J1132+J1149+J1166+J1183+J1200+J1217+J1236+J1270+J1288+J1306+J1325+J1337</f>
        <v>0</v>
      </c>
      <c r="K1354" s="112">
        <f t="shared" si="105"/>
        <v>7186.2000000000007</v>
      </c>
      <c r="L1354" s="112">
        <f t="shared" si="107"/>
        <v>8504.5</v>
      </c>
      <c r="M1354" s="39">
        <f>M1115+M1132+M1149+M1166+M1183+M1200+M1217+M1236+M1270+M1288+M1306+M1325+M1337</f>
        <v>0</v>
      </c>
    </row>
    <row r="1355" spans="2:13" ht="16.5" thickBot="1" x14ac:dyDescent="0.3">
      <c r="B1355" s="126"/>
      <c r="C1355" s="150"/>
      <c r="D1355" s="255"/>
      <c r="E1355" s="254"/>
      <c r="F1355" s="151"/>
      <c r="G1355" s="127"/>
      <c r="H1355" s="39">
        <v>2027</v>
      </c>
      <c r="I1355" s="112">
        <f t="shared" si="106"/>
        <v>15690.7</v>
      </c>
      <c r="J1355" s="39">
        <f>J1116+J1133+J1150+J1167+J1184+J1201+J1218+J1237+J1271+J1289+J1307+J1326+J1338</f>
        <v>0</v>
      </c>
      <c r="K1355" s="112">
        <f t="shared" si="105"/>
        <v>7186.2000000000007</v>
      </c>
      <c r="L1355" s="112">
        <f t="shared" si="107"/>
        <v>8504.5</v>
      </c>
      <c r="M1355" s="39">
        <f>M1116+M1133+M1150+M1167+M1184+M1201+M1218+M1237+M1271+M1289+M1307+M1326+M1338</f>
        <v>0</v>
      </c>
    </row>
    <row r="1356" spans="2:13" ht="16.5" thickBot="1" x14ac:dyDescent="0.3">
      <c r="B1356" s="126"/>
      <c r="C1356" s="150"/>
      <c r="D1356" s="255"/>
      <c r="E1356" s="254"/>
      <c r="F1356" s="151"/>
      <c r="G1356" s="127"/>
      <c r="H1356" s="39">
        <v>2028</v>
      </c>
      <c r="I1356" s="112">
        <f t="shared" si="106"/>
        <v>15690.7</v>
      </c>
      <c r="J1356" s="39">
        <f>J1117+J1134+J1151+J1168+J1185+J1202+J1219+J1238+J1272+J1290+J1308+J1327+J1339</f>
        <v>0</v>
      </c>
      <c r="K1356" s="112">
        <f t="shared" si="105"/>
        <v>7186.2000000000007</v>
      </c>
      <c r="L1356" s="112">
        <f t="shared" si="107"/>
        <v>8504.5</v>
      </c>
      <c r="M1356" s="39">
        <f>M1117+M1134+M1151+M1168+M1185+M1202+M1219+M1238+M1272+M1290+M1308+M1327+M1339</f>
        <v>0</v>
      </c>
    </row>
    <row r="1357" spans="2:13" ht="16.5" thickBot="1" x14ac:dyDescent="0.3">
      <c r="B1357" s="126"/>
      <c r="C1357" s="150"/>
      <c r="D1357" s="255"/>
      <c r="E1357" s="254"/>
      <c r="F1357" s="151"/>
      <c r="G1357" s="127"/>
      <c r="H1357" s="39">
        <v>2029</v>
      </c>
      <c r="I1357" s="112">
        <f t="shared" si="106"/>
        <v>15690.7</v>
      </c>
      <c r="J1357" s="39">
        <f>J1118+J1135+J1152+J1169+J1186+J1203+J1220+J1239+J1273+J1291+J1309+J1328+J1340</f>
        <v>0</v>
      </c>
      <c r="K1357" s="112">
        <f t="shared" si="105"/>
        <v>7186.2000000000007</v>
      </c>
      <c r="L1357" s="112">
        <f t="shared" si="107"/>
        <v>8504.5</v>
      </c>
      <c r="M1357" s="39">
        <f>M1118+M1135+M1152+M1169+M1186+M1203+M1220+M1239+M1273+M1291+M1309+M1328+M1340</f>
        <v>0</v>
      </c>
    </row>
    <row r="1358" spans="2:13" ht="16.5" thickBot="1" x14ac:dyDescent="0.3">
      <c r="B1358" s="126"/>
      <c r="C1358" s="150"/>
      <c r="D1358" s="255"/>
      <c r="E1358" s="254"/>
      <c r="F1358" s="151"/>
      <c r="G1358" s="127"/>
      <c r="H1358" s="39">
        <v>2030</v>
      </c>
      <c r="I1358" s="112">
        <f t="shared" si="106"/>
        <v>15690.7</v>
      </c>
      <c r="J1358" s="39">
        <f>J1119+J1136+J1153+J1170+J1187+J1204+J1221+J1240+J1274+J1292+J1310+J1329+J1341</f>
        <v>0</v>
      </c>
      <c r="K1358" s="112">
        <f>K1119+K1136+K1153+K1170+K1187+K1204+K1221+K1240+K1274+K1292+K1310+K1329+K1341</f>
        <v>7186.2000000000007</v>
      </c>
      <c r="L1358" s="112">
        <f t="shared" si="107"/>
        <v>8504.5</v>
      </c>
      <c r="M1358" s="39">
        <f>M1119+M1136+M1153+M1170+M1187+M1204+M1221+M1240+M1274+M1292+M1310+M1329+M1341</f>
        <v>0</v>
      </c>
    </row>
    <row r="1359" spans="2:13" ht="26.25" customHeight="1" thickBot="1" x14ac:dyDescent="0.3">
      <c r="B1359" s="126"/>
      <c r="C1359" s="470" t="s">
        <v>248</v>
      </c>
      <c r="D1359" s="470"/>
      <c r="E1359" s="17"/>
      <c r="F1359" s="17"/>
      <c r="G1359" s="127"/>
      <c r="H1359" s="39">
        <v>2014</v>
      </c>
      <c r="I1359" s="112">
        <f>J1359+K1359+L1359+M1359</f>
        <v>270230.5</v>
      </c>
      <c r="J1359" s="112">
        <f>J155+J864+J1085+J1342</f>
        <v>59547.7</v>
      </c>
      <c r="K1359" s="112">
        <f>K155+K864+K1085+K1342</f>
        <v>166498.79999999999</v>
      </c>
      <c r="L1359" s="112">
        <f>L155+L864+L1085+L1342</f>
        <v>44184</v>
      </c>
      <c r="M1359" s="112">
        <f>M135+M855+M1085+M1342</f>
        <v>0</v>
      </c>
    </row>
    <row r="1360" spans="2:13" ht="19.5" customHeight="1" thickBot="1" x14ac:dyDescent="0.3">
      <c r="B1360" s="126"/>
      <c r="C1360" s="152"/>
      <c r="D1360" s="144"/>
      <c r="E1360" s="17"/>
      <c r="F1360" s="17"/>
      <c r="G1360" s="127"/>
      <c r="H1360" s="39">
        <v>2015</v>
      </c>
      <c r="I1360" s="112">
        <f>J1360+K1360+L1360+M1360</f>
        <v>201476.10000000003</v>
      </c>
      <c r="J1360" s="112">
        <f>J156+J865+J1086+J1343</f>
        <v>6224.91</v>
      </c>
      <c r="K1360" s="112">
        <f>K156+K865+K1086+K1343</f>
        <v>141671.72000000003</v>
      </c>
      <c r="L1360" s="112">
        <f>L156+L865+L1086+L1343</f>
        <v>53579.47</v>
      </c>
      <c r="M1360" s="112">
        <f>M136+M856+M1086+M1343</f>
        <v>0</v>
      </c>
    </row>
    <row r="1361" spans="2:13" ht="16.5" thickBot="1" x14ac:dyDescent="0.3">
      <c r="B1361" s="126"/>
      <c r="C1361" s="17"/>
      <c r="D1361" s="17"/>
      <c r="E1361" s="17"/>
      <c r="F1361" s="17"/>
      <c r="G1361" s="127"/>
      <c r="H1361" s="39">
        <v>2016</v>
      </c>
      <c r="I1361" s="112">
        <v>281386.90000000002</v>
      </c>
      <c r="J1361" s="112">
        <f>J157+J866+J1087+J1344</f>
        <v>0</v>
      </c>
      <c r="K1361" s="112">
        <f>K157+K866+K1087+K1344</f>
        <v>216977.4</v>
      </c>
      <c r="L1361" s="112">
        <f>L157+L866+L1087+L1344</f>
        <v>63605</v>
      </c>
      <c r="M1361" s="39">
        <f>M143+M857+M1087+M1344</f>
        <v>804.5</v>
      </c>
    </row>
    <row r="1362" spans="2:13" ht="16.5" thickBot="1" x14ac:dyDescent="0.3">
      <c r="B1362" s="126"/>
      <c r="C1362" s="17"/>
      <c r="D1362" s="17"/>
      <c r="E1362" s="17"/>
      <c r="F1362" s="17"/>
      <c r="G1362" s="127"/>
      <c r="H1362" s="39">
        <v>2017</v>
      </c>
      <c r="I1362" s="112">
        <f t="shared" ref="I1362:I1375" si="108">J1362+K1362+L1362+M1362</f>
        <v>742461.10000000009</v>
      </c>
      <c r="J1362" s="112">
        <f>J158+J867+J1088+J1345</f>
        <v>0</v>
      </c>
      <c r="K1362" s="112">
        <f>K158+K867+K1088+K1345</f>
        <v>632650.10000000009</v>
      </c>
      <c r="L1362" s="112">
        <f>L158+L867+L1088+L1345</f>
        <v>108990.90000000001</v>
      </c>
      <c r="M1362" s="39">
        <f>M155+M864+M1088+M1345</f>
        <v>820.1</v>
      </c>
    </row>
    <row r="1363" spans="2:13" ht="16.5" thickBot="1" x14ac:dyDescent="0.3">
      <c r="B1363" s="126"/>
      <c r="C1363" s="17"/>
      <c r="D1363" s="17"/>
      <c r="E1363" s="17"/>
      <c r="F1363" s="17"/>
      <c r="G1363" s="127"/>
      <c r="H1363" s="39">
        <v>2018</v>
      </c>
      <c r="I1363" s="112">
        <f t="shared" si="108"/>
        <v>410501.66563000006</v>
      </c>
      <c r="J1363" s="112">
        <f>J159+J868+J1089+J1346</f>
        <v>0</v>
      </c>
      <c r="K1363" s="112">
        <f>K159+K868+K1089+K1346</f>
        <v>301859.57747000002</v>
      </c>
      <c r="L1363" s="112">
        <f>L159+L868+L1089+L1346</f>
        <v>108642.08816000001</v>
      </c>
      <c r="M1363" s="112">
        <f>M156+M865+M1089+M1346</f>
        <v>0</v>
      </c>
    </row>
    <row r="1364" spans="2:13" ht="16.5" thickBot="1" x14ac:dyDescent="0.3">
      <c r="B1364" s="126"/>
      <c r="C1364" s="17"/>
      <c r="D1364" s="17"/>
      <c r="E1364" s="17"/>
      <c r="F1364" s="17"/>
      <c r="G1364" s="127"/>
      <c r="H1364" s="39">
        <v>2019</v>
      </c>
      <c r="I1364" s="112">
        <f t="shared" si="108"/>
        <v>218108.02000000002</v>
      </c>
      <c r="J1364" s="112">
        <f>J160+J869+J1090+J1347</f>
        <v>2730</v>
      </c>
      <c r="K1364" s="112">
        <f>K160+K869+K1090+K1347</f>
        <v>135254.70000000001</v>
      </c>
      <c r="L1364" s="112">
        <f>L160+L869+L1090+L1347</f>
        <v>80123.319999999992</v>
      </c>
      <c r="M1364" s="112">
        <f>M157+M866+M1090+M1347</f>
        <v>0</v>
      </c>
    </row>
    <row r="1365" spans="2:13" ht="16.5" thickBot="1" x14ac:dyDescent="0.3">
      <c r="B1365" s="126"/>
      <c r="C1365" s="17"/>
      <c r="D1365" s="17"/>
      <c r="E1365" s="17"/>
      <c r="F1365" s="17"/>
      <c r="G1365" s="127"/>
      <c r="H1365" s="128">
        <v>2020</v>
      </c>
      <c r="I1365" s="112">
        <f t="shared" si="108"/>
        <v>201415.2966</v>
      </c>
      <c r="J1365" s="112">
        <f>J161+J870+J1091+J1348</f>
        <v>4504.6000000000004</v>
      </c>
      <c r="K1365" s="112">
        <f>K161+K870+K1091+K1348</f>
        <v>133273</v>
      </c>
      <c r="L1365" s="112">
        <f>L161+L870+L1091+L1348</f>
        <v>63637.696600000003</v>
      </c>
      <c r="M1365" s="112">
        <f>M158+M867+M1091+M1348</f>
        <v>0</v>
      </c>
    </row>
    <row r="1366" spans="2:13" ht="16.5" thickBot="1" x14ac:dyDescent="0.3">
      <c r="B1366" s="126"/>
      <c r="C1366" s="17"/>
      <c r="D1366" s="17"/>
      <c r="E1366" s="17"/>
      <c r="F1366" s="17"/>
      <c r="G1366" s="127"/>
      <c r="H1366" s="153">
        <v>2021</v>
      </c>
      <c r="I1366" s="112">
        <f>J1366+K1366+L1366+M1366</f>
        <v>232631</v>
      </c>
      <c r="J1366" s="112">
        <f>J162+J871+J1092+J1349</f>
        <v>12591.7</v>
      </c>
      <c r="K1366" s="112">
        <f>K162+K871+K1092+K1349</f>
        <v>144243.5</v>
      </c>
      <c r="L1366" s="112">
        <f>L162+L871+L1092+L1349</f>
        <v>75795.8</v>
      </c>
      <c r="M1366" s="112">
        <f>M159+M868+M1092+M1349</f>
        <v>0</v>
      </c>
    </row>
    <row r="1367" spans="2:13" ht="16.5" thickBot="1" x14ac:dyDescent="0.3">
      <c r="B1367" s="126"/>
      <c r="C1367" s="17"/>
      <c r="D1367" s="17"/>
      <c r="E1367" s="17"/>
      <c r="F1367" s="17"/>
      <c r="G1367" s="127"/>
      <c r="H1367" s="153">
        <v>2022</v>
      </c>
      <c r="I1367" s="338">
        <f t="shared" si="108"/>
        <v>351349.6</v>
      </c>
      <c r="J1367" s="338">
        <f>J163+J872+J1093+J1350</f>
        <v>91173.7</v>
      </c>
      <c r="K1367" s="338">
        <f>K163+K872+K1093+K1350</f>
        <v>174816.4</v>
      </c>
      <c r="L1367" s="338">
        <f>L163+L872+L1093+L1350</f>
        <v>85359.5</v>
      </c>
      <c r="M1367" s="338">
        <f>M160+M869+M1093+M1350</f>
        <v>0</v>
      </c>
    </row>
    <row r="1368" spans="2:13" ht="16.5" thickBot="1" x14ac:dyDescent="0.3">
      <c r="B1368" s="126"/>
      <c r="C1368" s="17"/>
      <c r="D1368" s="17"/>
      <c r="E1368" s="17"/>
      <c r="F1368" s="17"/>
      <c r="G1368" s="127"/>
      <c r="H1368" s="153">
        <v>2023</v>
      </c>
      <c r="I1368" s="112">
        <f>J1368+K1368+L1368+M1368</f>
        <v>308238.59999999998</v>
      </c>
      <c r="J1368" s="112">
        <f>J164+J873+J1094+J1351</f>
        <v>68327.399999999994</v>
      </c>
      <c r="K1368" s="112">
        <f>K164+K873+K1094+K1351</f>
        <v>142862.39999999999</v>
      </c>
      <c r="L1368" s="112">
        <f>L164+L873+L1094+L1351</f>
        <v>97048.800000000017</v>
      </c>
      <c r="M1368" s="112">
        <f>M161+M870+M1094+M1351</f>
        <v>0</v>
      </c>
    </row>
    <row r="1369" spans="2:13" ht="16.5" thickBot="1" x14ac:dyDescent="0.3">
      <c r="B1369" s="242"/>
      <c r="C1369" s="218"/>
      <c r="D1369" s="218"/>
      <c r="E1369" s="218"/>
      <c r="F1369" s="218"/>
      <c r="G1369" s="136"/>
      <c r="H1369" s="153">
        <v>2024</v>
      </c>
      <c r="I1369" s="112">
        <f t="shared" si="108"/>
        <v>213106.3</v>
      </c>
      <c r="J1369" s="112">
        <f>J165+J874+J1095+J1352</f>
        <v>12673.8</v>
      </c>
      <c r="K1369" s="112">
        <f>K165+K874+K1095+K1352</f>
        <v>128107.2</v>
      </c>
      <c r="L1369" s="112">
        <f>L165+L874+L1095+L1352</f>
        <v>72325.3</v>
      </c>
      <c r="M1369" s="112">
        <f>M162+M871+M1095+M1352</f>
        <v>0</v>
      </c>
    </row>
    <row r="1370" spans="2:13" ht="15.75" thickBot="1" x14ac:dyDescent="0.3">
      <c r="B1370" s="233"/>
      <c r="C1370" s="26"/>
      <c r="D1370" s="26"/>
      <c r="E1370" s="26"/>
      <c r="F1370" s="26"/>
      <c r="G1370" s="26"/>
      <c r="H1370" s="256">
        <v>2025</v>
      </c>
      <c r="I1370" s="112">
        <f t="shared" si="108"/>
        <v>212674.3</v>
      </c>
      <c r="J1370" s="112">
        <f>J166+J875+J1096+J1353</f>
        <v>12779.8</v>
      </c>
      <c r="K1370" s="112">
        <f>K166+K875+K1096+K1353</f>
        <v>127959.49999999999</v>
      </c>
      <c r="L1370" s="112">
        <f>L166+L875+L1096+L1353</f>
        <v>71935</v>
      </c>
      <c r="M1370" s="112">
        <f>M163+M872+M1096+M1353</f>
        <v>0</v>
      </c>
    </row>
    <row r="1371" spans="2:13" ht="15.75" thickBot="1" x14ac:dyDescent="0.3">
      <c r="B1371" s="233"/>
      <c r="C1371" s="26"/>
      <c r="D1371" s="26"/>
      <c r="E1371" s="26"/>
      <c r="F1371" s="26"/>
      <c r="G1371" s="26"/>
      <c r="H1371" s="256">
        <v>2026</v>
      </c>
      <c r="I1371" s="112">
        <f t="shared" si="108"/>
        <v>212690.9</v>
      </c>
      <c r="J1371" s="112">
        <f>J167+J876+J1097+J1354</f>
        <v>12779.8</v>
      </c>
      <c r="K1371" s="112">
        <f>K167+K876+K1097+K1354</f>
        <v>127955.59999999999</v>
      </c>
      <c r="L1371" s="112">
        <f>L167+L876+L1097+L1354</f>
        <v>71955.5</v>
      </c>
      <c r="M1371" s="112">
        <f>M164+M873+M1097+M1354</f>
        <v>0</v>
      </c>
    </row>
    <row r="1372" spans="2:13" ht="15.75" thickBot="1" x14ac:dyDescent="0.3">
      <c r="B1372" s="233"/>
      <c r="C1372" s="26"/>
      <c r="D1372" s="26"/>
      <c r="E1372" s="26"/>
      <c r="F1372" s="26"/>
      <c r="G1372" s="26"/>
      <c r="H1372" s="256">
        <v>2027</v>
      </c>
      <c r="I1372" s="112">
        <f t="shared" si="108"/>
        <v>212690.9</v>
      </c>
      <c r="J1372" s="112">
        <f>J168+J877+J1098+J1355</f>
        <v>12779.8</v>
      </c>
      <c r="K1372" s="112">
        <f>K168+K877+K1098+K1355</f>
        <v>127955.59999999999</v>
      </c>
      <c r="L1372" s="112">
        <f>L168+L877+L1098+L1355</f>
        <v>71955.5</v>
      </c>
      <c r="M1372" s="112">
        <f>M165+M874+M1098+M1355</f>
        <v>0</v>
      </c>
    </row>
    <row r="1373" spans="2:13" ht="15.75" thickBot="1" x14ac:dyDescent="0.3">
      <c r="B1373" s="233"/>
      <c r="C1373" s="26"/>
      <c r="D1373" s="26"/>
      <c r="E1373" s="26"/>
      <c r="F1373" s="26"/>
      <c r="G1373" s="26"/>
      <c r="H1373" s="256">
        <v>2028</v>
      </c>
      <c r="I1373" s="112">
        <f t="shared" si="108"/>
        <v>212690.9</v>
      </c>
      <c r="J1373" s="112">
        <f>J169+J878+J1099+J1356</f>
        <v>12779.8</v>
      </c>
      <c r="K1373" s="112">
        <f>K169+K878+K1099+K1356</f>
        <v>127955.59999999999</v>
      </c>
      <c r="L1373" s="112">
        <f>L169+L878+L1099+L1356</f>
        <v>71955.5</v>
      </c>
      <c r="M1373" s="112">
        <f>M166+M881+M1099+M1356</f>
        <v>0</v>
      </c>
    </row>
    <row r="1374" spans="2:13" ht="15.75" thickBot="1" x14ac:dyDescent="0.3">
      <c r="B1374" s="233"/>
      <c r="C1374" s="26"/>
      <c r="D1374" s="26"/>
      <c r="E1374" s="26"/>
      <c r="F1374" s="26"/>
      <c r="G1374" s="26"/>
      <c r="H1374" s="256">
        <v>2029</v>
      </c>
      <c r="I1374" s="112">
        <f t="shared" si="108"/>
        <v>212690.9</v>
      </c>
      <c r="J1374" s="112">
        <f>J170+J879+J1100+J1357</f>
        <v>12779.8</v>
      </c>
      <c r="K1374" s="112">
        <f>K170+K879+K1100+K1357</f>
        <v>127955.59999999999</v>
      </c>
      <c r="L1374" s="112">
        <f>L170+L879+L1100+L1357</f>
        <v>71955.5</v>
      </c>
      <c r="M1374" s="112">
        <f>M167+M882+M1100+M1357</f>
        <v>0</v>
      </c>
    </row>
    <row r="1375" spans="2:13" ht="15.75" thickBot="1" x14ac:dyDescent="0.3">
      <c r="B1375" s="233"/>
      <c r="C1375" s="26"/>
      <c r="D1375" s="26"/>
      <c r="E1375" s="26"/>
      <c r="F1375" s="26"/>
      <c r="G1375" s="26"/>
      <c r="H1375" s="256">
        <v>2030</v>
      </c>
      <c r="I1375" s="112">
        <f t="shared" si="108"/>
        <v>212690.9</v>
      </c>
      <c r="J1375" s="112">
        <f>J171+J880+J1101+J1358</f>
        <v>12779.8</v>
      </c>
      <c r="K1375" s="112">
        <f>K171+K880+K1101+K1358</f>
        <v>127955.59999999999</v>
      </c>
      <c r="L1375" s="112">
        <f>L171+L880+L1101+L1358</f>
        <v>71955.5</v>
      </c>
      <c r="M1375" s="112">
        <f>M168+M883+M1101+M1358</f>
        <v>0</v>
      </c>
    </row>
  </sheetData>
  <mergeCells count="460">
    <mergeCell ref="B1249:B1256"/>
    <mergeCell ref="C1249:C1256"/>
    <mergeCell ref="D1249:D1256"/>
    <mergeCell ref="E1249:E1256"/>
    <mergeCell ref="F1241:F1248"/>
    <mergeCell ref="F1249:F1256"/>
    <mergeCell ref="B1241:B1248"/>
    <mergeCell ref="M1314:M1315"/>
    <mergeCell ref="B21:B40"/>
    <mergeCell ref="B448:B454"/>
    <mergeCell ref="G1314:G1315"/>
    <mergeCell ref="J1314:J1315"/>
    <mergeCell ref="K1314:K1315"/>
    <mergeCell ref="F1276:F1292"/>
    <mergeCell ref="E1276:E1292"/>
    <mergeCell ref="D1276:D1292"/>
    <mergeCell ref="C1276:C1292"/>
    <mergeCell ref="B1276:B1292"/>
    <mergeCell ref="B92:B108"/>
    <mergeCell ref="E258:E272"/>
    <mergeCell ref="D258:D272"/>
    <mergeCell ref="C258:C272"/>
    <mergeCell ref="B258:B272"/>
    <mergeCell ref="F273:F289"/>
    <mergeCell ref="B1188:B1204"/>
    <mergeCell ref="C1205:C1221"/>
    <mergeCell ref="D1205:D1221"/>
    <mergeCell ref="F1205:F1221"/>
    <mergeCell ref="B1205:B1221"/>
    <mergeCell ref="F1188:F1204"/>
    <mergeCell ref="C1330:C1341"/>
    <mergeCell ref="B1330:B1341"/>
    <mergeCell ref="F173:F189"/>
    <mergeCell ref="E173:E189"/>
    <mergeCell ref="D173:D189"/>
    <mergeCell ref="C173:C189"/>
    <mergeCell ref="B173:B189"/>
    <mergeCell ref="F190:F206"/>
    <mergeCell ref="E190:E206"/>
    <mergeCell ref="D190:D206"/>
    <mergeCell ref="C190:C206"/>
    <mergeCell ref="B190:B206"/>
    <mergeCell ref="F207:F223"/>
    <mergeCell ref="E207:E223"/>
    <mergeCell ref="D207:D223"/>
    <mergeCell ref="B1311:B1329"/>
    <mergeCell ref="C1258:C1274"/>
    <mergeCell ref="D1258:D1274"/>
    <mergeCell ref="E1258:E1274"/>
    <mergeCell ref="F1258:F1274"/>
    <mergeCell ref="B1258:B1274"/>
    <mergeCell ref="C1241:C1248"/>
    <mergeCell ref="D1241:D1248"/>
    <mergeCell ref="E1241:E1248"/>
    <mergeCell ref="C1188:C1204"/>
    <mergeCell ref="D1188:D1204"/>
    <mergeCell ref="E1188:E1204"/>
    <mergeCell ref="E526:E542"/>
    <mergeCell ref="D526:D542"/>
    <mergeCell ref="C526:C542"/>
    <mergeCell ref="F526:F542"/>
    <mergeCell ref="B526:B542"/>
    <mergeCell ref="B1102:M1102"/>
    <mergeCell ref="C1069:C1081"/>
    <mergeCell ref="D1069:D1081"/>
    <mergeCell ref="E1069:E1081"/>
    <mergeCell ref="F1069:F1081"/>
    <mergeCell ref="B1069:B1081"/>
    <mergeCell ref="C1103:C1119"/>
    <mergeCell ref="D1103:D1119"/>
    <mergeCell ref="E1103:E1119"/>
    <mergeCell ref="F1103:F1119"/>
    <mergeCell ref="B1103:B1119"/>
    <mergeCell ref="D1082:D1084"/>
    <mergeCell ref="C1082:C1084"/>
    <mergeCell ref="E1082:E1084"/>
    <mergeCell ref="F1082:F1084"/>
    <mergeCell ref="B1082:B1084"/>
    <mergeCell ref="C1342:E1342"/>
    <mergeCell ref="C1359:D1359"/>
    <mergeCell ref="B1275:M1275"/>
    <mergeCell ref="C1222:C1225"/>
    <mergeCell ref="E1222:E1225"/>
    <mergeCell ref="H1314:H1315"/>
    <mergeCell ref="I1314:I1315"/>
    <mergeCell ref="L1314:L1315"/>
    <mergeCell ref="B1293:M1293"/>
    <mergeCell ref="F1294:F1310"/>
    <mergeCell ref="E1294:E1310"/>
    <mergeCell ref="D1294:D1310"/>
    <mergeCell ref="C1294:C1310"/>
    <mergeCell ref="F1222:F1225"/>
    <mergeCell ref="B1257:M1257"/>
    <mergeCell ref="D1222:D1225"/>
    <mergeCell ref="C1227:C1240"/>
    <mergeCell ref="D1227:D1240"/>
    <mergeCell ref="E1227:E1240"/>
    <mergeCell ref="B1227:B1240"/>
    <mergeCell ref="B1294:B1310"/>
    <mergeCell ref="F1330:F1341"/>
    <mergeCell ref="E1330:E1341"/>
    <mergeCell ref="D1330:D1341"/>
    <mergeCell ref="F1311:F1329"/>
    <mergeCell ref="E1311:E1329"/>
    <mergeCell ref="D1311:D1329"/>
    <mergeCell ref="E1171:E1187"/>
    <mergeCell ref="F1171:F1187"/>
    <mergeCell ref="B1171:B1187"/>
    <mergeCell ref="C1120:C1136"/>
    <mergeCell ref="D1120:D1136"/>
    <mergeCell ref="E1120:E1136"/>
    <mergeCell ref="F1120:F1136"/>
    <mergeCell ref="B1120:B1136"/>
    <mergeCell ref="C1137:C1153"/>
    <mergeCell ref="D1137:D1153"/>
    <mergeCell ref="E1137:E1153"/>
    <mergeCell ref="F1137:F1153"/>
    <mergeCell ref="B1137:B1153"/>
    <mergeCell ref="D1154:D1170"/>
    <mergeCell ref="E1154:E1170"/>
    <mergeCell ref="F1154:F1170"/>
    <mergeCell ref="B1154:B1170"/>
    <mergeCell ref="C1171:C1187"/>
    <mergeCell ref="D1171:D1187"/>
    <mergeCell ref="C1154:C1170"/>
    <mergeCell ref="E1205:E1221"/>
    <mergeCell ref="F1050:F1060"/>
    <mergeCell ref="B1067:B1068"/>
    <mergeCell ref="C1067:C1068"/>
    <mergeCell ref="D1067:D1068"/>
    <mergeCell ref="E1067:E1068"/>
    <mergeCell ref="F1067:F1068"/>
    <mergeCell ref="C1050:C1066"/>
    <mergeCell ref="D1050:D1066"/>
    <mergeCell ref="E1050:E1066"/>
    <mergeCell ref="B1050:B1066"/>
    <mergeCell ref="C1016:C1032"/>
    <mergeCell ref="D1016:D1032"/>
    <mergeCell ref="E1016:E1032"/>
    <mergeCell ref="F1016:F1032"/>
    <mergeCell ref="B1016:B1032"/>
    <mergeCell ref="C1033:C1049"/>
    <mergeCell ref="D1033:D1049"/>
    <mergeCell ref="E1033:E1049"/>
    <mergeCell ref="F1033:F1049"/>
    <mergeCell ref="B1033:B1049"/>
    <mergeCell ref="C984:C998"/>
    <mergeCell ref="D984:D998"/>
    <mergeCell ref="E984:E998"/>
    <mergeCell ref="F984:F998"/>
    <mergeCell ref="B984:B998"/>
    <mergeCell ref="C999:C1015"/>
    <mergeCell ref="D999:D1015"/>
    <mergeCell ref="E999:E1015"/>
    <mergeCell ref="F999:F1015"/>
    <mergeCell ref="B999:B1015"/>
    <mergeCell ref="C950:C966"/>
    <mergeCell ref="D950:D966"/>
    <mergeCell ref="E950:E966"/>
    <mergeCell ref="F950:F966"/>
    <mergeCell ref="B950:B966"/>
    <mergeCell ref="C967:C983"/>
    <mergeCell ref="D967:D983"/>
    <mergeCell ref="E967:E983"/>
    <mergeCell ref="F967:F983"/>
    <mergeCell ref="B967:B983"/>
    <mergeCell ref="B882:B898"/>
    <mergeCell ref="C864:F864"/>
    <mergeCell ref="C916:C932"/>
    <mergeCell ref="D916:D932"/>
    <mergeCell ref="E916:E932"/>
    <mergeCell ref="F916:F932"/>
    <mergeCell ref="B916:B932"/>
    <mergeCell ref="C933:C949"/>
    <mergeCell ref="D933:D949"/>
    <mergeCell ref="E933:E949"/>
    <mergeCell ref="F933:F949"/>
    <mergeCell ref="B933:B949"/>
    <mergeCell ref="E796:E812"/>
    <mergeCell ref="D796:D812"/>
    <mergeCell ref="C796:C812"/>
    <mergeCell ref="F796:F812"/>
    <mergeCell ref="B796:B812"/>
    <mergeCell ref="C847:F847"/>
    <mergeCell ref="B881:M881"/>
    <mergeCell ref="C899:C915"/>
    <mergeCell ref="D899:D915"/>
    <mergeCell ref="E899:E915"/>
    <mergeCell ref="F899:F915"/>
    <mergeCell ref="B899:B915"/>
    <mergeCell ref="B813:B823"/>
    <mergeCell ref="D813:D829"/>
    <mergeCell ref="E813:E829"/>
    <mergeCell ref="C813:C829"/>
    <mergeCell ref="F813:F829"/>
    <mergeCell ref="E830:E846"/>
    <mergeCell ref="D830:D846"/>
    <mergeCell ref="C830:C846"/>
    <mergeCell ref="C882:C898"/>
    <mergeCell ref="D882:D898"/>
    <mergeCell ref="E882:E898"/>
    <mergeCell ref="F882:F898"/>
    <mergeCell ref="E750:E766"/>
    <mergeCell ref="D750:D766"/>
    <mergeCell ref="C750:C766"/>
    <mergeCell ref="F750:F766"/>
    <mergeCell ref="B750:B766"/>
    <mergeCell ref="C778:E778"/>
    <mergeCell ref="E767:E777"/>
    <mergeCell ref="D767:D777"/>
    <mergeCell ref="C767:C777"/>
    <mergeCell ref="F767:F777"/>
    <mergeCell ref="B767:B777"/>
    <mergeCell ref="E697:E713"/>
    <mergeCell ref="D697:D713"/>
    <mergeCell ref="C697:C713"/>
    <mergeCell ref="F697:F713"/>
    <mergeCell ref="B697:B713"/>
    <mergeCell ref="C732:G732"/>
    <mergeCell ref="B749:M749"/>
    <mergeCell ref="E714:E730"/>
    <mergeCell ref="D714:D730"/>
    <mergeCell ref="C714:C730"/>
    <mergeCell ref="F714:F730"/>
    <mergeCell ref="B714:B730"/>
    <mergeCell ref="E663:E679"/>
    <mergeCell ref="D663:D679"/>
    <mergeCell ref="C664:C679"/>
    <mergeCell ref="F663:F679"/>
    <mergeCell ref="B663:B679"/>
    <mergeCell ref="E680:E696"/>
    <mergeCell ref="D680:D696"/>
    <mergeCell ref="C680:C696"/>
    <mergeCell ref="F680:F696"/>
    <mergeCell ref="B680:B696"/>
    <mergeCell ref="E629:E645"/>
    <mergeCell ref="D629:D645"/>
    <mergeCell ref="C629:C645"/>
    <mergeCell ref="F629:F645"/>
    <mergeCell ref="B629:B645"/>
    <mergeCell ref="E646:E662"/>
    <mergeCell ref="D646:D662"/>
    <mergeCell ref="C646:C662"/>
    <mergeCell ref="F646:F662"/>
    <mergeCell ref="B646:B662"/>
    <mergeCell ref="C594:E594"/>
    <mergeCell ref="B611:M611"/>
    <mergeCell ref="E577:E593"/>
    <mergeCell ref="D577:D593"/>
    <mergeCell ref="C577:C593"/>
    <mergeCell ref="B577:B593"/>
    <mergeCell ref="F577:F593"/>
    <mergeCell ref="E612:E628"/>
    <mergeCell ref="D612:D628"/>
    <mergeCell ref="C612:C628"/>
    <mergeCell ref="F612:F628"/>
    <mergeCell ref="B612:B628"/>
    <mergeCell ref="K492:K493"/>
    <mergeCell ref="L492:L493"/>
    <mergeCell ref="F543:F559"/>
    <mergeCell ref="E543:E559"/>
    <mergeCell ref="C543:C559"/>
    <mergeCell ref="B543:B559"/>
    <mergeCell ref="D543:D559"/>
    <mergeCell ref="D560:D576"/>
    <mergeCell ref="E560:E576"/>
    <mergeCell ref="F560:F576"/>
    <mergeCell ref="B560:B576"/>
    <mergeCell ref="F480:F507"/>
    <mergeCell ref="C560:C576"/>
    <mergeCell ref="L490:L491"/>
    <mergeCell ref="G483:G484"/>
    <mergeCell ref="G486:G487"/>
    <mergeCell ref="G488:G489"/>
    <mergeCell ref="G490:G491"/>
    <mergeCell ref="H490:H491"/>
    <mergeCell ref="I490:I491"/>
    <mergeCell ref="J490:J491"/>
    <mergeCell ref="K490:K491"/>
    <mergeCell ref="M490:M491"/>
    <mergeCell ref="G500:G501"/>
    <mergeCell ref="I500:I501"/>
    <mergeCell ref="L500:L501"/>
    <mergeCell ref="C508:E508"/>
    <mergeCell ref="B525:M525"/>
    <mergeCell ref="B480:B507"/>
    <mergeCell ref="D480:D507"/>
    <mergeCell ref="E480:E507"/>
    <mergeCell ref="J494:J495"/>
    <mergeCell ref="K494:K495"/>
    <mergeCell ref="L494:L495"/>
    <mergeCell ref="M494:M495"/>
    <mergeCell ref="G496:G497"/>
    <mergeCell ref="I496:I497"/>
    <mergeCell ref="L496:L497"/>
    <mergeCell ref="G498:G499"/>
    <mergeCell ref="I498:I499"/>
    <mergeCell ref="L498:L499"/>
    <mergeCell ref="G492:G493"/>
    <mergeCell ref="H492:H493"/>
    <mergeCell ref="I492:I493"/>
    <mergeCell ref="J492:J493"/>
    <mergeCell ref="G481:G482"/>
    <mergeCell ref="M492:M493"/>
    <mergeCell ref="G494:G495"/>
    <mergeCell ref="H494:H495"/>
    <mergeCell ref="I494:I495"/>
    <mergeCell ref="B422:B428"/>
    <mergeCell ref="D422:D444"/>
    <mergeCell ref="E422:E432"/>
    <mergeCell ref="F422:F428"/>
    <mergeCell ref="G422:G428"/>
    <mergeCell ref="H422:H428"/>
    <mergeCell ref="B429:B432"/>
    <mergeCell ref="F429:F432"/>
    <mergeCell ref="G429:G432"/>
    <mergeCell ref="H429:H432"/>
    <mergeCell ref="B433:B437"/>
    <mergeCell ref="F433:F437"/>
    <mergeCell ref="G433:G437"/>
    <mergeCell ref="H433:H437"/>
    <mergeCell ref="B438:B441"/>
    <mergeCell ref="F438:F441"/>
    <mergeCell ref="G438:G441"/>
    <mergeCell ref="H438:H441"/>
    <mergeCell ref="C462:E462"/>
    <mergeCell ref="B479:M479"/>
    <mergeCell ref="C393:E393"/>
    <mergeCell ref="B410:M410"/>
    <mergeCell ref="B411:B421"/>
    <mergeCell ref="C411:C421"/>
    <mergeCell ref="D411:D421"/>
    <mergeCell ref="E411:E421"/>
    <mergeCell ref="F411:F421"/>
    <mergeCell ref="E372:E382"/>
    <mergeCell ref="D372:D382"/>
    <mergeCell ref="C372:C382"/>
    <mergeCell ref="B372:B382"/>
    <mergeCell ref="F372:F382"/>
    <mergeCell ref="B393:B409"/>
    <mergeCell ref="C384:C392"/>
    <mergeCell ref="D384:D392"/>
    <mergeCell ref="E384:E392"/>
    <mergeCell ref="F384:F392"/>
    <mergeCell ref="B384:B392"/>
    <mergeCell ref="C362:C368"/>
    <mergeCell ref="D362:D368"/>
    <mergeCell ref="E362:E368"/>
    <mergeCell ref="F362:F368"/>
    <mergeCell ref="B362:B368"/>
    <mergeCell ref="F324:F340"/>
    <mergeCell ref="E324:E340"/>
    <mergeCell ref="D324:D340"/>
    <mergeCell ref="C324:C340"/>
    <mergeCell ref="B324:B340"/>
    <mergeCell ref="B342:B344"/>
    <mergeCell ref="C342:C344"/>
    <mergeCell ref="D342:D344"/>
    <mergeCell ref="E342:E344"/>
    <mergeCell ref="F342:F344"/>
    <mergeCell ref="C345:C346"/>
    <mergeCell ref="D345:D346"/>
    <mergeCell ref="E345:E346"/>
    <mergeCell ref="F345:F346"/>
    <mergeCell ref="B349:B350"/>
    <mergeCell ref="E349:E361"/>
    <mergeCell ref="F349:F361"/>
    <mergeCell ref="C349:C361"/>
    <mergeCell ref="D349:D361"/>
    <mergeCell ref="F258:F272"/>
    <mergeCell ref="F290:F306"/>
    <mergeCell ref="E290:E306"/>
    <mergeCell ref="D290:D306"/>
    <mergeCell ref="C290:C306"/>
    <mergeCell ref="B290:B306"/>
    <mergeCell ref="F307:F323"/>
    <mergeCell ref="E307:E323"/>
    <mergeCell ref="D307:D323"/>
    <mergeCell ref="C307:C323"/>
    <mergeCell ref="B307:B323"/>
    <mergeCell ref="F241:F257"/>
    <mergeCell ref="E241:E257"/>
    <mergeCell ref="D241:D257"/>
    <mergeCell ref="C241:C257"/>
    <mergeCell ref="B241:B257"/>
    <mergeCell ref="C207:C223"/>
    <mergeCell ref="B207:B223"/>
    <mergeCell ref="F224:F240"/>
    <mergeCell ref="E224:E240"/>
    <mergeCell ref="D109:D125"/>
    <mergeCell ref="E109:E125"/>
    <mergeCell ref="F109:F125"/>
    <mergeCell ref="B109:B125"/>
    <mergeCell ref="B75:B84"/>
    <mergeCell ref="C41:C57"/>
    <mergeCell ref="D41:D57"/>
    <mergeCell ref="E41:E57"/>
    <mergeCell ref="F41:F57"/>
    <mergeCell ref="B41:B57"/>
    <mergeCell ref="C58:C74"/>
    <mergeCell ref="D58:D74"/>
    <mergeCell ref="E58:E74"/>
    <mergeCell ref="F58:F74"/>
    <mergeCell ref="B58:B74"/>
    <mergeCell ref="C75:C91"/>
    <mergeCell ref="D75:D91"/>
    <mergeCell ref="E75:E91"/>
    <mergeCell ref="F75:F91"/>
    <mergeCell ref="C92:C108"/>
    <mergeCell ref="D92:D108"/>
    <mergeCell ref="E92:E108"/>
    <mergeCell ref="F92:F108"/>
    <mergeCell ref="F830:F846"/>
    <mergeCell ref="B830:B846"/>
    <mergeCell ref="F457:F458"/>
    <mergeCell ref="B795:M795"/>
    <mergeCell ref="D459:D460"/>
    <mergeCell ref="E459:E460"/>
    <mergeCell ref="F459:F460"/>
    <mergeCell ref="B459:B460"/>
    <mergeCell ref="C126:C142"/>
    <mergeCell ref="D126:D142"/>
    <mergeCell ref="E126:E142"/>
    <mergeCell ref="B126:B142"/>
    <mergeCell ref="E273:E289"/>
    <mergeCell ref="D273:D289"/>
    <mergeCell ref="C273:C289"/>
    <mergeCell ref="B273:B289"/>
    <mergeCell ref="C144:C153"/>
    <mergeCell ref="D144:D153"/>
    <mergeCell ref="E144:E153"/>
    <mergeCell ref="F144:F153"/>
    <mergeCell ref="B144:B153"/>
    <mergeCell ref="D224:D240"/>
    <mergeCell ref="C224:C240"/>
    <mergeCell ref="B224:B240"/>
    <mergeCell ref="A457:A458"/>
    <mergeCell ref="B457:B458"/>
    <mergeCell ref="D457:D458"/>
    <mergeCell ref="E457:E458"/>
    <mergeCell ref="J2:M2"/>
    <mergeCell ref="J3:M3"/>
    <mergeCell ref="B5:M5"/>
    <mergeCell ref="B6:M6"/>
    <mergeCell ref="C8:C9"/>
    <mergeCell ref="D8:D9"/>
    <mergeCell ref="E8:H8"/>
    <mergeCell ref="I8:M8"/>
    <mergeCell ref="B11:M11"/>
    <mergeCell ref="B12:B16"/>
    <mergeCell ref="D12:D26"/>
    <mergeCell ref="E12:E26"/>
    <mergeCell ref="F12:F26"/>
    <mergeCell ref="G12:G26"/>
    <mergeCell ref="B17:B20"/>
    <mergeCell ref="D28:D40"/>
    <mergeCell ref="C155:E155"/>
    <mergeCell ref="B172:M172"/>
    <mergeCell ref="F126:F136"/>
    <mergeCell ref="C109:C125"/>
  </mergeCells>
  <pageMargins left="0.7" right="0.7" top="0.75" bottom="0.75" header="0.51180555555555496" footer="0.51180555555555496"/>
  <pageSetup paperSize="9" firstPageNumber="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C32"/>
  <sheetViews>
    <sheetView zoomScaleNormal="100" workbookViewId="0">
      <selection activeCell="O14" sqref="O14"/>
    </sheetView>
  </sheetViews>
  <sheetFormatPr defaultRowHeight="15" x14ac:dyDescent="0.25"/>
  <cols>
    <col min="1" max="1" width="36.140625" style="154" customWidth="1"/>
    <col min="2" max="2" width="17.7109375" style="154" customWidth="1"/>
    <col min="3" max="14" width="9.140625" style="154"/>
    <col min="15" max="15" width="10" style="154" bestFit="1" customWidth="1"/>
    <col min="16" max="1017" width="9.140625" style="154"/>
  </cols>
  <sheetData>
    <row r="1" spans="1:1017" x14ac:dyDescent="0.25">
      <c r="A1" s="155"/>
      <c r="B1"/>
      <c r="C1"/>
      <c r="D1"/>
      <c r="E1"/>
      <c r="F1"/>
      <c r="G1" s="154" t="s">
        <v>249</v>
      </c>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row>
    <row r="2" spans="1:1017" ht="19.5" customHeight="1" x14ac:dyDescent="0.25">
      <c r="A2" s="156"/>
      <c r="B2"/>
      <c r="C2"/>
      <c r="D2"/>
      <c r="E2"/>
      <c r="F2" s="157"/>
      <c r="G2" s="495" t="s">
        <v>250</v>
      </c>
      <c r="H2" s="495"/>
      <c r="I2" s="495"/>
      <c r="J2" s="495"/>
      <c r="K2" s="495"/>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row>
    <row r="3" spans="1:1017" ht="19.5" customHeight="1" x14ac:dyDescent="0.25">
      <c r="A3" s="156"/>
      <c r="B3"/>
      <c r="C3"/>
      <c r="D3"/>
      <c r="E3"/>
      <c r="F3" s="157"/>
      <c r="G3" s="495" t="s">
        <v>331</v>
      </c>
      <c r="H3" s="495"/>
      <c r="I3" s="495"/>
      <c r="J3" s="495"/>
      <c r="K3" s="495"/>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row>
    <row r="4" spans="1:1017" ht="15.75" x14ac:dyDescent="0.25">
      <c r="A4" s="496" t="s">
        <v>251</v>
      </c>
      <c r="B4" s="496"/>
      <c r="C4" s="496"/>
      <c r="D4" s="496"/>
      <c r="E4" s="496"/>
      <c r="F4" s="496"/>
      <c r="G4" s="496"/>
      <c r="H4" s="496"/>
      <c r="I4" s="496"/>
      <c r="J4" s="496"/>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row>
    <row r="5" spans="1:1017" ht="33" customHeight="1" x14ac:dyDescent="0.25">
      <c r="A5" s="497" t="s">
        <v>326</v>
      </c>
      <c r="B5" s="497"/>
      <c r="C5" s="497"/>
      <c r="D5" s="497"/>
      <c r="E5" s="497"/>
      <c r="F5" s="497"/>
      <c r="G5" s="497"/>
      <c r="H5" s="497"/>
      <c r="I5" s="497"/>
      <c r="J5" s="497"/>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row>
    <row r="6" spans="1:1017" x14ac:dyDescent="0.25">
      <c r="A6" s="156"/>
      <c r="B6"/>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row>
    <row r="7" spans="1:1017" ht="31.5" customHeight="1" x14ac:dyDescent="0.25">
      <c r="A7" s="498" t="s">
        <v>252</v>
      </c>
      <c r="B7" s="498" t="s">
        <v>253</v>
      </c>
      <c r="C7" s="498"/>
      <c r="D7" s="498"/>
      <c r="E7" s="498"/>
      <c r="F7" s="498"/>
      <c r="G7" s="498"/>
      <c r="H7" s="498"/>
      <c r="I7" s="498"/>
      <c r="J7" s="498"/>
      <c r="K7"/>
      <c r="L7" s="158"/>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row>
    <row r="8" spans="1:1017" ht="12" customHeight="1" x14ac:dyDescent="0.25">
      <c r="A8" s="498"/>
      <c r="B8" s="498" t="s">
        <v>254</v>
      </c>
      <c r="C8" s="498">
        <v>2020</v>
      </c>
      <c r="D8" s="498">
        <v>2021</v>
      </c>
      <c r="E8" s="498">
        <v>2022</v>
      </c>
      <c r="F8" s="499">
        <v>2022</v>
      </c>
      <c r="G8" s="499"/>
      <c r="H8" s="499"/>
      <c r="I8" s="499"/>
      <c r="J8" s="499"/>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row>
    <row r="9" spans="1:1017" ht="15" customHeight="1" x14ac:dyDescent="0.25">
      <c r="A9" s="498"/>
      <c r="B9" s="498"/>
      <c r="C9" s="498"/>
      <c r="D9" s="498"/>
      <c r="E9" s="498"/>
      <c r="F9" s="499"/>
      <c r="G9" s="499"/>
      <c r="H9" s="499"/>
      <c r="I9" s="499"/>
      <c r="J9" s="49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row>
    <row r="10" spans="1:1017" ht="36" customHeight="1" x14ac:dyDescent="0.25">
      <c r="A10" s="498"/>
      <c r="B10" s="498"/>
      <c r="C10" s="498"/>
      <c r="D10" s="498"/>
      <c r="E10" s="498"/>
      <c r="F10" s="190" t="s">
        <v>255</v>
      </c>
      <c r="G10" s="190" t="s">
        <v>256</v>
      </c>
      <c r="H10" s="190" t="s">
        <v>257</v>
      </c>
      <c r="I10" s="190" t="s">
        <v>258</v>
      </c>
      <c r="J10" s="159" t="s">
        <v>17</v>
      </c>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row>
    <row r="11" spans="1:1017" s="161" customFormat="1" ht="8.25" x14ac:dyDescent="0.15">
      <c r="A11" s="160">
        <v>1</v>
      </c>
      <c r="B11" s="160">
        <v>2</v>
      </c>
      <c r="C11" s="160">
        <v>3</v>
      </c>
      <c r="D11" s="160">
        <v>4</v>
      </c>
      <c r="E11" s="160">
        <v>5</v>
      </c>
      <c r="F11" s="160"/>
      <c r="G11" s="160">
        <v>6</v>
      </c>
      <c r="H11" s="160">
        <v>7</v>
      </c>
      <c r="I11" s="160">
        <v>8</v>
      </c>
      <c r="J11" s="160">
        <v>9</v>
      </c>
    </row>
    <row r="12" spans="1:1017" ht="17.25" customHeight="1" x14ac:dyDescent="0.25">
      <c r="A12" s="500" t="s">
        <v>259</v>
      </c>
      <c r="B12" s="500"/>
      <c r="C12" s="500"/>
      <c r="D12" s="500"/>
      <c r="E12" s="500"/>
      <c r="F12" s="500"/>
      <c r="G12" s="500"/>
      <c r="H12" s="500"/>
      <c r="I12" s="500"/>
      <c r="J12" s="500"/>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row>
    <row r="13" spans="1:1017" ht="76.5" customHeight="1" x14ac:dyDescent="0.25">
      <c r="A13" s="162" t="s">
        <v>260</v>
      </c>
      <c r="B13" s="163" t="s">
        <v>261</v>
      </c>
      <c r="C13" s="163">
        <v>347</v>
      </c>
      <c r="D13" s="184">
        <v>347</v>
      </c>
      <c r="E13" s="184">
        <v>347</v>
      </c>
      <c r="F13" s="163">
        <f>J13+I13+G13+H13</f>
        <v>44122.9</v>
      </c>
      <c r="G13" s="163">
        <v>0</v>
      </c>
      <c r="H13" s="163">
        <v>15475.7</v>
      </c>
      <c r="I13" s="163">
        <v>28647.200000000001</v>
      </c>
      <c r="J13" s="163">
        <v>0</v>
      </c>
      <c r="K13"/>
      <c r="L13" s="164"/>
      <c r="M13" s="164"/>
      <c r="N13"/>
      <c r="O13" s="158"/>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row>
    <row r="14" spans="1:1017" ht="15" customHeight="1" x14ac:dyDescent="0.25">
      <c r="A14" s="501" t="s">
        <v>262</v>
      </c>
      <c r="B14" s="501"/>
      <c r="C14" s="501"/>
      <c r="D14" s="501"/>
      <c r="E14" s="501"/>
      <c r="F14" s="501"/>
      <c r="G14" s="501"/>
      <c r="H14" s="501"/>
      <c r="I14" s="501"/>
      <c r="J14" s="501"/>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row>
    <row r="15" spans="1:1017" ht="50.25" customHeight="1" x14ac:dyDescent="0.25">
      <c r="A15" s="165" t="s">
        <v>263</v>
      </c>
      <c r="B15" s="163" t="s">
        <v>264</v>
      </c>
      <c r="C15" s="163">
        <v>1220</v>
      </c>
      <c r="D15" s="163">
        <v>1220</v>
      </c>
      <c r="E15" s="184">
        <v>1220</v>
      </c>
      <c r="F15" s="163">
        <f>G15+H15+I15+J15</f>
        <v>260750.69999999998</v>
      </c>
      <c r="G15" s="163">
        <v>91173.7</v>
      </c>
      <c r="H15" s="163">
        <v>139064.1</v>
      </c>
      <c r="I15" s="163">
        <v>30512.9</v>
      </c>
      <c r="J15" s="163">
        <v>0</v>
      </c>
      <c r="K15"/>
      <c r="L15"/>
      <c r="M15" s="202"/>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row>
    <row r="16" spans="1:1017" ht="42.75" customHeight="1" x14ac:dyDescent="0.25">
      <c r="A16" s="165" t="s">
        <v>265</v>
      </c>
      <c r="B16" s="163" t="s">
        <v>266</v>
      </c>
      <c r="C16" s="163">
        <v>669</v>
      </c>
      <c r="D16" s="163">
        <v>669</v>
      </c>
      <c r="E16" s="184">
        <v>669</v>
      </c>
      <c r="F16" s="163">
        <f>G16+H16+I16+J16</f>
        <v>19599.900000000001</v>
      </c>
      <c r="G16" s="163">
        <v>0</v>
      </c>
      <c r="H16" s="163">
        <v>0</v>
      </c>
      <c r="I16" s="163">
        <v>19599.900000000001</v>
      </c>
      <c r="J16" s="163">
        <v>0</v>
      </c>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row>
    <row r="17" spans="1:10" s="154" customFormat="1" ht="115.5" customHeight="1" x14ac:dyDescent="0.2">
      <c r="A17" s="165" t="s">
        <v>267</v>
      </c>
      <c r="B17" s="163" t="s">
        <v>268</v>
      </c>
      <c r="C17" s="163">
        <v>60</v>
      </c>
      <c r="D17" s="163">
        <v>60</v>
      </c>
      <c r="E17" s="163">
        <v>60</v>
      </c>
      <c r="F17" s="163">
        <f>G17+H17+I17+J17</f>
        <v>1129.5</v>
      </c>
      <c r="G17" s="163">
        <v>0</v>
      </c>
      <c r="H17" s="163">
        <v>0</v>
      </c>
      <c r="I17" s="163">
        <v>1129.5</v>
      </c>
      <c r="J17" s="163">
        <v>0</v>
      </c>
    </row>
    <row r="18" spans="1:10" s="154" customFormat="1" ht="15" customHeight="1" x14ac:dyDescent="0.2">
      <c r="A18" s="500" t="s">
        <v>269</v>
      </c>
      <c r="B18" s="500"/>
      <c r="C18" s="500"/>
      <c r="D18" s="500"/>
      <c r="E18" s="500"/>
      <c r="F18" s="500"/>
      <c r="G18" s="500"/>
      <c r="H18" s="500"/>
      <c r="I18" s="500"/>
      <c r="J18" s="500"/>
    </row>
    <row r="19" spans="1:10" s="154" customFormat="1" ht="47.25" customHeight="1" x14ac:dyDescent="0.2">
      <c r="A19" s="166" t="s">
        <v>270</v>
      </c>
      <c r="B19" s="190" t="s">
        <v>271</v>
      </c>
      <c r="C19" s="167">
        <v>58</v>
      </c>
      <c r="D19" s="167">
        <v>58</v>
      </c>
      <c r="E19" s="167">
        <v>58</v>
      </c>
      <c r="F19" s="163">
        <f t="shared" ref="F19:F24" si="0">G19+H19+I19+J19</f>
        <v>23</v>
      </c>
      <c r="G19" s="163">
        <v>0</v>
      </c>
      <c r="H19" s="163">
        <v>0</v>
      </c>
      <c r="I19" s="163">
        <v>23</v>
      </c>
      <c r="J19" s="163">
        <v>0</v>
      </c>
    </row>
    <row r="20" spans="1:10" s="154" customFormat="1" ht="47.25" customHeight="1" x14ac:dyDescent="0.2">
      <c r="A20" s="166" t="s">
        <v>272</v>
      </c>
      <c r="B20" s="190" t="s">
        <v>273</v>
      </c>
      <c r="C20" s="167">
        <v>700</v>
      </c>
      <c r="D20" s="167">
        <v>700</v>
      </c>
      <c r="E20" s="167">
        <v>700</v>
      </c>
      <c r="F20" s="163">
        <f t="shared" si="0"/>
        <v>1512</v>
      </c>
      <c r="G20" s="163">
        <v>0</v>
      </c>
      <c r="H20" s="163">
        <v>724.9</v>
      </c>
      <c r="I20" s="163">
        <v>787.1</v>
      </c>
      <c r="J20" s="163">
        <v>0</v>
      </c>
    </row>
    <row r="21" spans="1:10" s="154" customFormat="1" ht="70.5" customHeight="1" x14ac:dyDescent="0.2">
      <c r="A21" s="166" t="s">
        <v>274</v>
      </c>
      <c r="B21" s="190" t="s">
        <v>275</v>
      </c>
      <c r="C21" s="167">
        <v>36</v>
      </c>
      <c r="D21" s="167">
        <v>30</v>
      </c>
      <c r="E21" s="167">
        <v>25</v>
      </c>
      <c r="F21" s="163">
        <f t="shared" si="0"/>
        <v>2599.6999999999998</v>
      </c>
      <c r="G21" s="163">
        <v>0</v>
      </c>
      <c r="H21" s="163">
        <v>2599.6999999999998</v>
      </c>
      <c r="I21" s="163">
        <v>0</v>
      </c>
      <c r="J21" s="163">
        <v>0</v>
      </c>
    </row>
    <row r="22" spans="1:10" s="154" customFormat="1" ht="53.25" customHeight="1" x14ac:dyDescent="0.2">
      <c r="A22" s="166" t="s">
        <v>276</v>
      </c>
      <c r="B22" s="190" t="s">
        <v>271</v>
      </c>
      <c r="C22" s="167">
        <v>58</v>
      </c>
      <c r="D22" s="167">
        <v>58</v>
      </c>
      <c r="E22" s="167">
        <v>58</v>
      </c>
      <c r="F22" s="163">
        <f t="shared" si="0"/>
        <v>578.70000000000005</v>
      </c>
      <c r="G22" s="163">
        <v>0</v>
      </c>
      <c r="H22" s="163">
        <v>578.70000000000005</v>
      </c>
      <c r="I22" s="163">
        <v>0</v>
      </c>
      <c r="J22" s="163">
        <v>0</v>
      </c>
    </row>
    <row r="23" spans="1:10" s="154" customFormat="1" ht="58.5" customHeight="1" x14ac:dyDescent="0.2">
      <c r="A23" s="168" t="s">
        <v>277</v>
      </c>
      <c r="B23" s="190" t="s">
        <v>271</v>
      </c>
      <c r="C23" s="169">
        <v>66</v>
      </c>
      <c r="D23" s="169">
        <v>69</v>
      </c>
      <c r="E23" s="169">
        <v>69</v>
      </c>
      <c r="F23" s="163">
        <f t="shared" si="0"/>
        <v>529</v>
      </c>
      <c r="G23" s="170">
        <v>0</v>
      </c>
      <c r="H23" s="170">
        <v>529</v>
      </c>
      <c r="I23" s="170">
        <v>0</v>
      </c>
      <c r="J23" s="163">
        <v>0</v>
      </c>
    </row>
    <row r="24" spans="1:10" s="154" customFormat="1" ht="58.5" customHeight="1" x14ac:dyDescent="0.2">
      <c r="A24" s="168" t="s">
        <v>278</v>
      </c>
      <c r="B24" s="190" t="s">
        <v>279</v>
      </c>
      <c r="C24" s="169">
        <v>25</v>
      </c>
      <c r="D24" s="169">
        <v>25</v>
      </c>
      <c r="E24" s="169">
        <v>25</v>
      </c>
      <c r="F24" s="163">
        <f t="shared" si="0"/>
        <v>460.2</v>
      </c>
      <c r="G24" s="170">
        <v>0</v>
      </c>
      <c r="H24" s="170">
        <v>0</v>
      </c>
      <c r="I24" s="170">
        <v>460.2</v>
      </c>
      <c r="J24" s="163">
        <v>0</v>
      </c>
    </row>
    <row r="25" spans="1:10" s="154" customFormat="1" ht="12.75" customHeight="1" x14ac:dyDescent="0.2">
      <c r="A25" s="494" t="s">
        <v>280</v>
      </c>
      <c r="B25" s="494"/>
      <c r="C25" s="494"/>
      <c r="D25" s="494"/>
      <c r="E25" s="494"/>
      <c r="F25" s="494"/>
      <c r="G25" s="494"/>
      <c r="H25" s="494"/>
      <c r="I25" s="494"/>
      <c r="J25" s="494"/>
    </row>
    <row r="26" spans="1:10" s="154" customFormat="1" ht="78.75" customHeight="1" x14ac:dyDescent="0.2">
      <c r="A26" s="162" t="s">
        <v>281</v>
      </c>
      <c r="B26" s="163" t="s">
        <v>282</v>
      </c>
      <c r="C26" s="167">
        <v>4</v>
      </c>
      <c r="D26" s="167">
        <v>2</v>
      </c>
      <c r="E26" s="167">
        <v>2</v>
      </c>
      <c r="F26" s="163">
        <f t="shared" ref="F26:F31" si="1">G26+H26+I26+J26</f>
        <v>15.8</v>
      </c>
      <c r="G26" s="163">
        <v>0</v>
      </c>
      <c r="H26" s="171">
        <v>15.8</v>
      </c>
      <c r="I26" s="171">
        <v>0</v>
      </c>
      <c r="J26" s="171">
        <v>0</v>
      </c>
    </row>
    <row r="27" spans="1:10" s="154" customFormat="1" ht="80.25" customHeight="1" x14ac:dyDescent="0.2">
      <c r="A27" s="162" t="s">
        <v>283</v>
      </c>
      <c r="B27" s="163" t="s">
        <v>284</v>
      </c>
      <c r="C27" s="167">
        <v>397</v>
      </c>
      <c r="D27" s="167">
        <v>397</v>
      </c>
      <c r="E27" s="167">
        <v>397</v>
      </c>
      <c r="F27" s="163">
        <f t="shared" si="1"/>
        <v>7943.8</v>
      </c>
      <c r="G27" s="163">
        <v>0</v>
      </c>
      <c r="H27" s="171">
        <v>7943.8</v>
      </c>
      <c r="I27" s="171">
        <v>0</v>
      </c>
      <c r="J27" s="171">
        <v>0</v>
      </c>
    </row>
    <row r="28" spans="1:10" s="154" customFormat="1" ht="75" customHeight="1" x14ac:dyDescent="0.2">
      <c r="A28" s="166" t="s">
        <v>285</v>
      </c>
      <c r="B28" s="190" t="s">
        <v>286</v>
      </c>
      <c r="C28" s="172">
        <v>63</v>
      </c>
      <c r="D28" s="172">
        <v>63</v>
      </c>
      <c r="E28" s="172">
        <v>63</v>
      </c>
      <c r="F28" s="163">
        <f t="shared" si="1"/>
        <v>7799.7999999999993</v>
      </c>
      <c r="G28" s="163">
        <v>0</v>
      </c>
      <c r="H28" s="173">
        <v>7791.9</v>
      </c>
      <c r="I28" s="173">
        <v>7.9</v>
      </c>
      <c r="J28" s="173">
        <v>0</v>
      </c>
    </row>
    <row r="29" spans="1:10" s="154" customFormat="1" ht="75" customHeight="1" x14ac:dyDescent="0.2">
      <c r="A29" s="166" t="s">
        <v>287</v>
      </c>
      <c r="B29" s="190" t="s">
        <v>228</v>
      </c>
      <c r="C29" s="172">
        <v>14</v>
      </c>
      <c r="D29" s="172">
        <v>14</v>
      </c>
      <c r="E29" s="172">
        <v>14</v>
      </c>
      <c r="F29" s="163">
        <f t="shared" si="1"/>
        <v>1686.2</v>
      </c>
      <c r="G29" s="163">
        <v>0</v>
      </c>
      <c r="H29" s="163">
        <v>0</v>
      </c>
      <c r="I29" s="171">
        <v>1686.2</v>
      </c>
      <c r="J29" s="171">
        <v>0</v>
      </c>
    </row>
    <row r="30" spans="1:10" s="154" customFormat="1" ht="75" customHeight="1" x14ac:dyDescent="0.2">
      <c r="A30" s="174" t="s">
        <v>288</v>
      </c>
      <c r="B30" s="190" t="s">
        <v>289</v>
      </c>
      <c r="C30" s="190">
        <v>1709</v>
      </c>
      <c r="D30" s="190">
        <v>1709</v>
      </c>
      <c r="E30" s="190">
        <v>1709</v>
      </c>
      <c r="F30" s="163">
        <f t="shared" si="1"/>
        <v>2505.6</v>
      </c>
      <c r="G30" s="163">
        <v>0</v>
      </c>
      <c r="H30" s="163">
        <v>0</v>
      </c>
      <c r="I30" s="163">
        <v>2505.6</v>
      </c>
      <c r="J30" s="163">
        <v>0</v>
      </c>
    </row>
    <row r="31" spans="1:10" s="154" customFormat="1" ht="60" customHeight="1" x14ac:dyDescent="0.2">
      <c r="A31" s="174" t="s">
        <v>290</v>
      </c>
      <c r="B31" s="190" t="s">
        <v>291</v>
      </c>
      <c r="C31" s="190">
        <v>12</v>
      </c>
      <c r="D31" s="190">
        <v>12</v>
      </c>
      <c r="E31" s="190">
        <v>12</v>
      </c>
      <c r="F31" s="163">
        <f t="shared" si="1"/>
        <v>92.8</v>
      </c>
      <c r="G31" s="163">
        <v>0</v>
      </c>
      <c r="H31" s="163">
        <v>92.8</v>
      </c>
      <c r="I31" s="163">
        <v>0</v>
      </c>
      <c r="J31" s="163">
        <v>0</v>
      </c>
    </row>
    <row r="32" spans="1:10" s="154" customFormat="1" ht="12" customHeight="1" x14ac:dyDescent="0.2"/>
  </sheetData>
  <mergeCells count="16">
    <mergeCell ref="A25:J25"/>
    <mergeCell ref="G2:K2"/>
    <mergeCell ref="G3:K3"/>
    <mergeCell ref="A4:J4"/>
    <mergeCell ref="A5:J5"/>
    <mergeCell ref="A7:A10"/>
    <mergeCell ref="B7:E7"/>
    <mergeCell ref="F7:J7"/>
    <mergeCell ref="B8:B10"/>
    <mergeCell ref="C8:C10"/>
    <mergeCell ref="D8:D10"/>
    <mergeCell ref="E8:E10"/>
    <mergeCell ref="F8:J9"/>
    <mergeCell ref="A12:J12"/>
    <mergeCell ref="A14:J14"/>
    <mergeCell ref="A18:J18"/>
  </mergeCells>
  <printOptions horizontalCentered="1"/>
  <pageMargins left="0" right="0" top="0.15763888888888899" bottom="0" header="0.51180555555555496" footer="0.51180555555555496"/>
  <pageSetup paperSize="9" firstPageNumber="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C33"/>
  <sheetViews>
    <sheetView zoomScaleNormal="100" workbookViewId="0">
      <selection activeCell="N11" sqref="N11"/>
    </sheetView>
  </sheetViews>
  <sheetFormatPr defaultRowHeight="15" x14ac:dyDescent="0.25"/>
  <cols>
    <col min="1" max="1" width="36.140625" style="154" customWidth="1"/>
    <col min="2" max="2" width="17.7109375" style="154" customWidth="1"/>
    <col min="3" max="14" width="9.140625" style="154"/>
    <col min="15" max="15" width="10" style="154" bestFit="1" customWidth="1"/>
    <col min="16" max="1017" width="9.140625" style="154"/>
  </cols>
  <sheetData>
    <row r="1" spans="1:1017" x14ac:dyDescent="0.25">
      <c r="A1" s="155"/>
      <c r="B1"/>
      <c r="C1"/>
      <c r="D1"/>
      <c r="E1"/>
      <c r="F1"/>
      <c r="G1" s="154" t="s">
        <v>249</v>
      </c>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row>
    <row r="2" spans="1:1017" ht="19.5" customHeight="1" x14ac:dyDescent="0.25">
      <c r="A2" s="156"/>
      <c r="B2"/>
      <c r="C2"/>
      <c r="D2"/>
      <c r="E2"/>
      <c r="F2" s="157"/>
      <c r="G2" s="495" t="s">
        <v>250</v>
      </c>
      <c r="H2" s="495"/>
      <c r="I2" s="495"/>
      <c r="J2" s="495"/>
      <c r="K2" s="495"/>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row>
    <row r="3" spans="1:1017" ht="19.5" customHeight="1" x14ac:dyDescent="0.25">
      <c r="A3" s="156"/>
      <c r="B3"/>
      <c r="C3"/>
      <c r="D3"/>
      <c r="E3"/>
      <c r="F3" s="157"/>
      <c r="G3" s="495" t="s">
        <v>331</v>
      </c>
      <c r="H3" s="495"/>
      <c r="I3" s="495"/>
      <c r="J3" s="495"/>
      <c r="K3" s="495"/>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row>
    <row r="4" spans="1:1017" ht="15.75" x14ac:dyDescent="0.25">
      <c r="A4" s="496" t="s">
        <v>251</v>
      </c>
      <c r="B4" s="496"/>
      <c r="C4" s="496"/>
      <c r="D4" s="496"/>
      <c r="E4" s="496"/>
      <c r="F4" s="496"/>
      <c r="G4" s="496"/>
      <c r="H4" s="496"/>
      <c r="I4" s="496"/>
      <c r="J4" s="496"/>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row>
    <row r="5" spans="1:1017" ht="33" customHeight="1" x14ac:dyDescent="0.25">
      <c r="A5" s="497" t="s">
        <v>326</v>
      </c>
      <c r="B5" s="497"/>
      <c r="C5" s="497"/>
      <c r="D5" s="497"/>
      <c r="E5" s="497"/>
      <c r="F5" s="497"/>
      <c r="G5" s="497"/>
      <c r="H5" s="497"/>
      <c r="I5" s="497"/>
      <c r="J5" s="497"/>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row>
    <row r="6" spans="1:1017" x14ac:dyDescent="0.25">
      <c r="A6" s="156"/>
      <c r="B6"/>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row>
    <row r="7" spans="1:1017" ht="31.5" customHeight="1" x14ac:dyDescent="0.25">
      <c r="A7" s="498" t="s">
        <v>252</v>
      </c>
      <c r="B7" s="498" t="s">
        <v>253</v>
      </c>
      <c r="C7" s="498"/>
      <c r="D7" s="498"/>
      <c r="E7" s="498"/>
      <c r="F7" s="498"/>
      <c r="G7" s="498"/>
      <c r="H7" s="498"/>
      <c r="I7" s="498"/>
      <c r="J7" s="498"/>
      <c r="K7"/>
      <c r="L7" s="158"/>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row>
    <row r="8" spans="1:1017" ht="12" customHeight="1" x14ac:dyDescent="0.25">
      <c r="A8" s="498"/>
      <c r="B8" s="498" t="s">
        <v>254</v>
      </c>
      <c r="C8" s="498">
        <v>2021</v>
      </c>
      <c r="D8" s="498">
        <v>2022</v>
      </c>
      <c r="E8" s="498">
        <v>2023</v>
      </c>
      <c r="F8" s="499">
        <v>2023</v>
      </c>
      <c r="G8" s="499"/>
      <c r="H8" s="499"/>
      <c r="I8" s="499"/>
      <c r="J8" s="499"/>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row>
    <row r="9" spans="1:1017" ht="15" customHeight="1" x14ac:dyDescent="0.25">
      <c r="A9" s="498"/>
      <c r="B9" s="498"/>
      <c r="C9" s="498"/>
      <c r="D9" s="498"/>
      <c r="E9" s="498"/>
      <c r="F9" s="499"/>
      <c r="G9" s="499"/>
      <c r="H9" s="499"/>
      <c r="I9" s="499"/>
      <c r="J9" s="49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row>
    <row r="10" spans="1:1017" ht="36" customHeight="1" x14ac:dyDescent="0.25">
      <c r="A10" s="498"/>
      <c r="B10" s="498"/>
      <c r="C10" s="498"/>
      <c r="D10" s="498"/>
      <c r="E10" s="498"/>
      <c r="F10" s="329" t="s">
        <v>255</v>
      </c>
      <c r="G10" s="329" t="s">
        <v>256</v>
      </c>
      <c r="H10" s="329" t="s">
        <v>257</v>
      </c>
      <c r="I10" s="329" t="s">
        <v>258</v>
      </c>
      <c r="J10" s="159" t="s">
        <v>17</v>
      </c>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row>
    <row r="11" spans="1:1017" s="161" customFormat="1" ht="8.25" x14ac:dyDescent="0.15">
      <c r="A11" s="160">
        <v>1</v>
      </c>
      <c r="B11" s="160">
        <v>2</v>
      </c>
      <c r="C11" s="160">
        <v>3</v>
      </c>
      <c r="D11" s="160">
        <v>4</v>
      </c>
      <c r="E11" s="160">
        <v>5</v>
      </c>
      <c r="F11" s="160"/>
      <c r="G11" s="160">
        <v>6</v>
      </c>
      <c r="H11" s="160">
        <v>7</v>
      </c>
      <c r="I11" s="160">
        <v>8</v>
      </c>
      <c r="J11" s="160">
        <v>9</v>
      </c>
    </row>
    <row r="12" spans="1:1017" ht="17.25" customHeight="1" x14ac:dyDescent="0.25">
      <c r="A12" s="500" t="s">
        <v>259</v>
      </c>
      <c r="B12" s="500"/>
      <c r="C12" s="500"/>
      <c r="D12" s="500"/>
      <c r="E12" s="500"/>
      <c r="F12" s="500"/>
      <c r="G12" s="500"/>
      <c r="H12" s="500"/>
      <c r="I12" s="500"/>
      <c r="J12" s="500"/>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row>
    <row r="13" spans="1:1017" ht="76.5" customHeight="1" x14ac:dyDescent="0.25">
      <c r="A13" s="162" t="s">
        <v>260</v>
      </c>
      <c r="B13" s="163" t="s">
        <v>261</v>
      </c>
      <c r="C13" s="163">
        <v>347</v>
      </c>
      <c r="D13" s="184">
        <v>347</v>
      </c>
      <c r="E13" s="184">
        <v>347</v>
      </c>
      <c r="F13" s="163">
        <f>J13+I13+G13+H13</f>
        <v>41594.300000000003</v>
      </c>
      <c r="G13" s="163">
        <v>0</v>
      </c>
      <c r="H13" s="163">
        <v>14960.9</v>
      </c>
      <c r="I13" s="163">
        <v>26633.4</v>
      </c>
      <c r="J13" s="163">
        <v>0</v>
      </c>
      <c r="K13"/>
      <c r="L13" s="164"/>
      <c r="M13" s="164"/>
      <c r="N13"/>
      <c r="O13" s="158"/>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row>
    <row r="14" spans="1:1017" ht="15" customHeight="1" x14ac:dyDescent="0.25">
      <c r="A14" s="501" t="s">
        <v>262</v>
      </c>
      <c r="B14" s="501"/>
      <c r="C14" s="501"/>
      <c r="D14" s="501"/>
      <c r="E14" s="501"/>
      <c r="F14" s="501"/>
      <c r="G14" s="501"/>
      <c r="H14" s="501"/>
      <c r="I14" s="501"/>
      <c r="J14" s="501"/>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row>
    <row r="15" spans="1:1017" ht="50.25" customHeight="1" x14ac:dyDescent="0.25">
      <c r="A15" s="165" t="s">
        <v>263</v>
      </c>
      <c r="B15" s="163" t="s">
        <v>264</v>
      </c>
      <c r="C15" s="163">
        <v>1220</v>
      </c>
      <c r="D15" s="163">
        <v>1220</v>
      </c>
      <c r="E15" s="184">
        <v>1220</v>
      </c>
      <c r="F15" s="163">
        <f>G15+H15+I15+J15</f>
        <v>205150.3</v>
      </c>
      <c r="G15" s="163">
        <v>68327.399999999994</v>
      </c>
      <c r="H15" s="163">
        <v>116031.9</v>
      </c>
      <c r="I15" s="163">
        <v>20791</v>
      </c>
      <c r="J15" s="163">
        <v>0</v>
      </c>
      <c r="K15"/>
      <c r="L15"/>
      <c r="M15" s="202"/>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row>
    <row r="16" spans="1:1017" ht="42.75" customHeight="1" x14ac:dyDescent="0.25">
      <c r="A16" s="165" t="s">
        <v>265</v>
      </c>
      <c r="B16" s="163" t="s">
        <v>266</v>
      </c>
      <c r="C16" s="163">
        <v>669</v>
      </c>
      <c r="D16" s="163">
        <v>669</v>
      </c>
      <c r="E16" s="184">
        <v>669</v>
      </c>
      <c r="F16" s="163">
        <f>G16+H16+I16+J16</f>
        <v>16593</v>
      </c>
      <c r="G16" s="163">
        <v>0</v>
      </c>
      <c r="H16" s="163">
        <v>0</v>
      </c>
      <c r="I16" s="163">
        <v>16593</v>
      </c>
      <c r="J16" s="163">
        <v>0</v>
      </c>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row>
    <row r="17" spans="1:10" s="154" customFormat="1" ht="115.5" customHeight="1" x14ac:dyDescent="0.2">
      <c r="A17" s="165" t="s">
        <v>267</v>
      </c>
      <c r="B17" s="163" t="s">
        <v>268</v>
      </c>
      <c r="C17" s="163">
        <v>60</v>
      </c>
      <c r="D17" s="163">
        <v>60</v>
      </c>
      <c r="E17" s="163">
        <v>60</v>
      </c>
      <c r="F17" s="163">
        <f>G17+H17+I17+J17</f>
        <v>1440</v>
      </c>
      <c r="G17" s="163">
        <v>0</v>
      </c>
      <c r="H17" s="163">
        <v>0</v>
      </c>
      <c r="I17" s="163">
        <v>1440</v>
      </c>
      <c r="J17" s="163">
        <v>0</v>
      </c>
    </row>
    <row r="18" spans="1:10" s="154" customFormat="1" ht="15" customHeight="1" x14ac:dyDescent="0.2">
      <c r="A18" s="500" t="s">
        <v>269</v>
      </c>
      <c r="B18" s="500"/>
      <c r="C18" s="500"/>
      <c r="D18" s="500"/>
      <c r="E18" s="500"/>
      <c r="F18" s="500"/>
      <c r="G18" s="500"/>
      <c r="H18" s="500"/>
      <c r="I18" s="500"/>
      <c r="J18" s="500"/>
    </row>
    <row r="19" spans="1:10" s="154" customFormat="1" ht="47.25" customHeight="1" x14ac:dyDescent="0.2">
      <c r="A19" s="166" t="s">
        <v>270</v>
      </c>
      <c r="B19" s="329" t="s">
        <v>271</v>
      </c>
      <c r="C19" s="167">
        <v>58</v>
      </c>
      <c r="D19" s="167">
        <v>58</v>
      </c>
      <c r="E19" s="167">
        <v>58</v>
      </c>
      <c r="F19" s="163">
        <f t="shared" ref="F19:F23" si="0">G19+H19+I19+J19</f>
        <v>23</v>
      </c>
      <c r="G19" s="163">
        <v>0</v>
      </c>
      <c r="H19" s="163">
        <v>0</v>
      </c>
      <c r="I19" s="163">
        <v>23</v>
      </c>
      <c r="J19" s="163">
        <v>0</v>
      </c>
    </row>
    <row r="20" spans="1:10" s="154" customFormat="1" ht="47.25" customHeight="1" x14ac:dyDescent="0.2">
      <c r="A20" s="166" t="s">
        <v>272</v>
      </c>
      <c r="B20" s="329" t="s">
        <v>273</v>
      </c>
      <c r="C20" s="167">
        <v>700</v>
      </c>
      <c r="D20" s="167">
        <v>700</v>
      </c>
      <c r="E20" s="167">
        <v>700</v>
      </c>
      <c r="F20" s="163">
        <f t="shared" si="0"/>
        <v>1799.5</v>
      </c>
      <c r="G20" s="163">
        <v>0</v>
      </c>
      <c r="H20" s="163">
        <v>1011.4</v>
      </c>
      <c r="I20" s="163">
        <v>788.1</v>
      </c>
      <c r="J20" s="163">
        <v>0</v>
      </c>
    </row>
    <row r="21" spans="1:10" s="154" customFormat="1" ht="70.5" customHeight="1" x14ac:dyDescent="0.2">
      <c r="A21" s="166" t="s">
        <v>274</v>
      </c>
      <c r="B21" s="329" t="s">
        <v>275</v>
      </c>
      <c r="C21" s="167">
        <v>30</v>
      </c>
      <c r="D21" s="167">
        <v>25</v>
      </c>
      <c r="E21" s="167">
        <v>27</v>
      </c>
      <c r="F21" s="163">
        <f t="shared" si="0"/>
        <v>2729.9</v>
      </c>
      <c r="G21" s="163">
        <v>0</v>
      </c>
      <c r="H21" s="163">
        <v>2729.9</v>
      </c>
      <c r="I21" s="163">
        <v>0</v>
      </c>
      <c r="J21" s="163">
        <v>0</v>
      </c>
    </row>
    <row r="22" spans="1:10" s="154" customFormat="1" ht="53.25" customHeight="1" x14ac:dyDescent="0.2">
      <c r="A22" s="166" t="s">
        <v>276</v>
      </c>
      <c r="B22" s="329" t="s">
        <v>271</v>
      </c>
      <c r="C22" s="167">
        <v>58</v>
      </c>
      <c r="D22" s="167">
        <v>58</v>
      </c>
      <c r="E22" s="167">
        <v>58</v>
      </c>
      <c r="F22" s="163">
        <f t="shared" si="0"/>
        <v>480.5</v>
      </c>
      <c r="G22" s="163">
        <v>0</v>
      </c>
      <c r="H22" s="163">
        <v>480.5</v>
      </c>
      <c r="I22" s="163">
        <v>0</v>
      </c>
      <c r="J22" s="163">
        <v>0</v>
      </c>
    </row>
    <row r="23" spans="1:10" s="154" customFormat="1" ht="58.5" customHeight="1" x14ac:dyDescent="0.2">
      <c r="A23" s="168" t="s">
        <v>277</v>
      </c>
      <c r="B23" s="329" t="s">
        <v>271</v>
      </c>
      <c r="C23" s="169">
        <v>66</v>
      </c>
      <c r="D23" s="169">
        <v>69</v>
      </c>
      <c r="E23" s="169">
        <v>69</v>
      </c>
      <c r="F23" s="163">
        <f t="shared" si="0"/>
        <v>461.6</v>
      </c>
      <c r="G23" s="170">
        <v>0</v>
      </c>
      <c r="H23" s="170">
        <v>461.6</v>
      </c>
      <c r="I23" s="170">
        <v>0</v>
      </c>
      <c r="J23" s="163">
        <v>0</v>
      </c>
    </row>
    <row r="24" spans="1:10" s="154" customFormat="1" ht="58.5" customHeight="1" x14ac:dyDescent="0.2">
      <c r="A24" s="168" t="s">
        <v>278</v>
      </c>
      <c r="B24" s="372" t="s">
        <v>279</v>
      </c>
      <c r="C24" s="169">
        <v>25</v>
      </c>
      <c r="D24" s="169">
        <v>25</v>
      </c>
      <c r="E24" s="169">
        <v>25</v>
      </c>
      <c r="F24" s="163">
        <f t="shared" ref="F24" si="1">G24+H24+I24+J24</f>
        <v>726</v>
      </c>
      <c r="G24" s="170">
        <v>0</v>
      </c>
      <c r="H24" s="170">
        <v>0</v>
      </c>
      <c r="I24" s="170">
        <v>726</v>
      </c>
      <c r="J24" s="163">
        <v>0</v>
      </c>
    </row>
    <row r="25" spans="1:10" s="154" customFormat="1" ht="58.5" customHeight="1" x14ac:dyDescent="0.2">
      <c r="A25" s="168" t="s">
        <v>327</v>
      </c>
      <c r="B25" s="329" t="s">
        <v>328</v>
      </c>
      <c r="C25" s="169"/>
      <c r="D25" s="169"/>
      <c r="E25" s="169">
        <v>7</v>
      </c>
      <c r="F25" s="163">
        <f>G25+H25+I25+J25</f>
        <v>39.5</v>
      </c>
      <c r="G25" s="170">
        <v>0</v>
      </c>
      <c r="H25" s="170">
        <v>0</v>
      </c>
      <c r="I25" s="170">
        <v>39.5</v>
      </c>
      <c r="J25" s="163">
        <v>0</v>
      </c>
    </row>
    <row r="26" spans="1:10" s="154" customFormat="1" ht="12.75" customHeight="1" x14ac:dyDescent="0.2">
      <c r="A26" s="494" t="s">
        <v>280</v>
      </c>
      <c r="B26" s="494"/>
      <c r="C26" s="494"/>
      <c r="D26" s="494"/>
      <c r="E26" s="494"/>
      <c r="F26" s="494"/>
      <c r="G26" s="494"/>
      <c r="H26" s="494"/>
      <c r="I26" s="494"/>
      <c r="J26" s="494"/>
    </row>
    <row r="27" spans="1:10" s="154" customFormat="1" ht="78.75" customHeight="1" x14ac:dyDescent="0.2">
      <c r="A27" s="162" t="s">
        <v>281</v>
      </c>
      <c r="B27" s="163" t="s">
        <v>282</v>
      </c>
      <c r="C27" s="167">
        <v>4</v>
      </c>
      <c r="D27" s="167">
        <v>2</v>
      </c>
      <c r="E27" s="167">
        <v>2</v>
      </c>
      <c r="F27" s="163">
        <f t="shared" ref="F27:F31" si="2">G27+H27+I27+J27</f>
        <v>16.600000000000001</v>
      </c>
      <c r="G27" s="163">
        <v>0</v>
      </c>
      <c r="H27" s="171">
        <v>16.600000000000001</v>
      </c>
      <c r="I27" s="171">
        <v>0</v>
      </c>
      <c r="J27" s="171">
        <v>0</v>
      </c>
    </row>
    <row r="28" spans="1:10" s="154" customFormat="1" ht="80.25" customHeight="1" x14ac:dyDescent="0.2">
      <c r="A28" s="162" t="s">
        <v>283</v>
      </c>
      <c r="B28" s="163" t="s">
        <v>284</v>
      </c>
      <c r="C28" s="167">
        <v>397</v>
      </c>
      <c r="D28" s="167">
        <v>397</v>
      </c>
      <c r="E28" s="167">
        <v>397</v>
      </c>
      <c r="F28" s="163">
        <f t="shared" si="2"/>
        <v>7169.6</v>
      </c>
      <c r="G28" s="163">
        <v>0</v>
      </c>
      <c r="H28" s="171">
        <v>7169.6</v>
      </c>
      <c r="I28" s="171">
        <v>0</v>
      </c>
      <c r="J28" s="171">
        <v>0</v>
      </c>
    </row>
    <row r="29" spans="1:10" s="154" customFormat="1" ht="75" customHeight="1" x14ac:dyDescent="0.2">
      <c r="A29" s="166"/>
      <c r="B29" s="329" t="s">
        <v>286</v>
      </c>
      <c r="C29" s="172">
        <v>63</v>
      </c>
      <c r="D29" s="172">
        <v>63</v>
      </c>
      <c r="E29" s="172">
        <v>63</v>
      </c>
      <c r="F29" s="163">
        <f t="shared" si="2"/>
        <v>0</v>
      </c>
      <c r="G29" s="163">
        <v>0</v>
      </c>
      <c r="H29" s="173">
        <v>0</v>
      </c>
      <c r="I29" s="173">
        <v>0</v>
      </c>
      <c r="J29" s="173">
        <v>0</v>
      </c>
    </row>
    <row r="30" spans="1:10" s="154" customFormat="1" ht="75" customHeight="1" x14ac:dyDescent="0.2">
      <c r="A30" s="166" t="s">
        <v>287</v>
      </c>
      <c r="B30" s="329" t="s">
        <v>228</v>
      </c>
      <c r="C30" s="172">
        <v>14</v>
      </c>
      <c r="D30" s="172">
        <v>14</v>
      </c>
      <c r="E30" s="172">
        <v>14</v>
      </c>
      <c r="F30" s="163">
        <f t="shared" si="2"/>
        <v>1583.6</v>
      </c>
      <c r="G30" s="163">
        <v>0</v>
      </c>
      <c r="H30" s="163">
        <v>0</v>
      </c>
      <c r="I30" s="171">
        <v>1583.6</v>
      </c>
      <c r="J30" s="171">
        <v>0</v>
      </c>
    </row>
    <row r="31" spans="1:10" s="154" customFormat="1" ht="75" customHeight="1" x14ac:dyDescent="0.2">
      <c r="A31" s="174" t="s">
        <v>288</v>
      </c>
      <c r="B31" s="329" t="s">
        <v>289</v>
      </c>
      <c r="C31" s="329">
        <v>1709</v>
      </c>
      <c r="D31" s="329">
        <v>1709</v>
      </c>
      <c r="E31" s="329">
        <v>1709</v>
      </c>
      <c r="F31" s="163">
        <f t="shared" si="2"/>
        <v>3550</v>
      </c>
      <c r="G31" s="163">
        <v>0</v>
      </c>
      <c r="H31" s="163">
        <v>0</v>
      </c>
      <c r="I31" s="163">
        <v>3550</v>
      </c>
      <c r="J31" s="163">
        <v>0</v>
      </c>
    </row>
    <row r="32" spans="1:10" s="154" customFormat="1" ht="60" customHeight="1" x14ac:dyDescent="0.2">
      <c r="A32" s="166" t="s">
        <v>329</v>
      </c>
      <c r="B32" s="372" t="s">
        <v>286</v>
      </c>
      <c r="C32" s="172">
        <v>63</v>
      </c>
      <c r="D32" s="172">
        <v>63</v>
      </c>
      <c r="E32" s="172">
        <v>63</v>
      </c>
      <c r="F32" s="163">
        <f t="shared" ref="F32" si="3">G32+H32+I32+J32</f>
        <v>24881.200000000001</v>
      </c>
      <c r="G32" s="163">
        <v>0</v>
      </c>
      <c r="H32" s="173">
        <v>0</v>
      </c>
      <c r="I32" s="173">
        <v>24881.200000000001</v>
      </c>
      <c r="J32" s="173">
        <v>0</v>
      </c>
    </row>
    <row r="33" s="154" customFormat="1" ht="12" customHeight="1" x14ac:dyDescent="0.2"/>
  </sheetData>
  <mergeCells count="16">
    <mergeCell ref="A26:J26"/>
    <mergeCell ref="G2:K2"/>
    <mergeCell ref="G3:K3"/>
    <mergeCell ref="A4:J4"/>
    <mergeCell ref="A5:J5"/>
    <mergeCell ref="A7:A10"/>
    <mergeCell ref="B7:E7"/>
    <mergeCell ref="F7:J7"/>
    <mergeCell ref="B8:B10"/>
    <mergeCell ref="C8:C10"/>
    <mergeCell ref="D8:D10"/>
    <mergeCell ref="E8:E10"/>
    <mergeCell ref="F8:J9"/>
    <mergeCell ref="A12:J12"/>
    <mergeCell ref="A14:J14"/>
    <mergeCell ref="A18:J18"/>
  </mergeCells>
  <printOptions horizontalCentered="1"/>
  <pageMargins left="0" right="0" top="0.15763888888888899" bottom="0" header="0.51180555555555496" footer="0.51180555555555496"/>
  <pageSetup paperSize="9" firstPageNumber="0" orientation="portrait" verticalDpi="0" r:id="rId1"/>
</worksheet>
</file>

<file path=docProps/app.xml><?xml version="1.0" encoding="utf-8"?>
<Properties xmlns="http://schemas.openxmlformats.org/officeDocument/2006/extended-properties" xmlns:vt="http://schemas.openxmlformats.org/officeDocument/2006/docPropsVTypes">
  <Template/>
  <TotalTime>51</TotalTime>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прогноз 2022</vt:lpstr>
      <vt:lpstr>прогноз 2023</vt:lpstr>
      <vt:lpstr>'прогноз 2022'!sub_11004_1</vt:lpstr>
      <vt:lpstr>'прогноз 2023'!sub_11004_1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Пользователь Windows</dc:creator>
  <dc:description/>
  <cp:lastModifiedBy>user</cp:lastModifiedBy>
  <cp:revision>9</cp:revision>
  <cp:lastPrinted>2022-11-23T12:35:31Z</cp:lastPrinted>
  <dcterms:created xsi:type="dcterms:W3CDTF">2018-10-08T12:46:29Z</dcterms:created>
  <dcterms:modified xsi:type="dcterms:W3CDTF">2023-01-09T06:39:11Z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